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n.Simmons\Downloads\"/>
    </mc:Choice>
  </mc:AlternateContent>
  <xr:revisionPtr revIDLastSave="0" documentId="13_ncr:9_{C2DA48D8-564E-4DD9-A06E-C4CE25D81D11}" xr6:coauthVersionLast="47" xr6:coauthVersionMax="47" xr10:uidLastSave="{00000000-0000-0000-0000-000000000000}"/>
  <bookViews>
    <workbookView xWindow="-50520" yWindow="330" windowWidth="25440" windowHeight="15270" xr2:uid="{AEC6EF3C-83BB-4237-B0D3-14F057F9DC5A}"/>
  </bookViews>
  <sheets>
    <sheet name="export_Vehicles_B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2" i="1" l="1"/>
  <c r="C172" i="1"/>
  <c r="B172" i="1"/>
  <c r="A172" i="1"/>
  <c r="D171" i="1"/>
  <c r="C171" i="1"/>
  <c r="B171" i="1"/>
  <c r="A171" i="1"/>
  <c r="D170" i="1"/>
  <c r="C170" i="1"/>
  <c r="B170" i="1"/>
  <c r="A170" i="1"/>
  <c r="D169" i="1"/>
  <c r="C169" i="1"/>
  <c r="B169" i="1"/>
  <c r="A169" i="1"/>
  <c r="D168" i="1"/>
  <c r="C168" i="1"/>
  <c r="B168" i="1"/>
  <c r="A168" i="1"/>
  <c r="D167" i="1"/>
  <c r="C167" i="1"/>
  <c r="B167" i="1"/>
  <c r="A167" i="1"/>
  <c r="D166" i="1"/>
  <c r="C166" i="1"/>
  <c r="B166" i="1"/>
  <c r="A166" i="1"/>
  <c r="D165" i="1"/>
  <c r="C165" i="1"/>
  <c r="B165" i="1"/>
  <c r="A165" i="1"/>
  <c r="D164" i="1"/>
  <c r="C164" i="1"/>
  <c r="B164" i="1"/>
  <c r="A164" i="1"/>
  <c r="D163" i="1"/>
  <c r="C163" i="1"/>
  <c r="B163" i="1"/>
  <c r="A163" i="1"/>
  <c r="D162" i="1"/>
  <c r="C162" i="1"/>
  <c r="B162" i="1"/>
  <c r="A162" i="1"/>
  <c r="D161" i="1"/>
  <c r="C161" i="1"/>
  <c r="B161" i="1"/>
  <c r="A161" i="1"/>
  <c r="D160" i="1"/>
  <c r="C160" i="1"/>
  <c r="B160" i="1"/>
  <c r="A160" i="1"/>
  <c r="D159" i="1"/>
  <c r="C159" i="1"/>
  <c r="B159" i="1"/>
  <c r="A159" i="1"/>
  <c r="D158" i="1"/>
  <c r="C158" i="1"/>
  <c r="B158" i="1"/>
  <c r="A158" i="1"/>
  <c r="D157" i="1"/>
  <c r="C157" i="1"/>
  <c r="B157" i="1"/>
  <c r="A157" i="1"/>
  <c r="D156" i="1"/>
  <c r="C156" i="1"/>
  <c r="B156" i="1"/>
  <c r="A156" i="1"/>
  <c r="D155" i="1"/>
  <c r="C155" i="1"/>
  <c r="B155" i="1"/>
  <c r="A155" i="1"/>
  <c r="D154" i="1"/>
  <c r="C154" i="1"/>
  <c r="B154" i="1"/>
  <c r="A154" i="1"/>
  <c r="D153" i="1"/>
  <c r="C153" i="1"/>
  <c r="B153" i="1"/>
  <c r="A153" i="1"/>
  <c r="D152" i="1"/>
  <c r="C152" i="1"/>
  <c r="B152" i="1"/>
  <c r="A152" i="1"/>
  <c r="D151" i="1"/>
  <c r="C151" i="1"/>
  <c r="B151" i="1"/>
  <c r="A151" i="1"/>
  <c r="D150" i="1"/>
  <c r="C150" i="1"/>
  <c r="B150" i="1"/>
  <c r="A150" i="1"/>
  <c r="D149" i="1"/>
  <c r="C149" i="1"/>
  <c r="B149" i="1"/>
  <c r="A149" i="1"/>
  <c r="D148" i="1"/>
  <c r="C148" i="1"/>
  <c r="B148" i="1"/>
  <c r="A148" i="1"/>
  <c r="D147" i="1"/>
  <c r="C147" i="1"/>
  <c r="B147" i="1"/>
  <c r="A147" i="1"/>
  <c r="D146" i="1"/>
  <c r="C146" i="1"/>
  <c r="B146" i="1"/>
  <c r="A146" i="1"/>
  <c r="D145" i="1"/>
  <c r="C145" i="1"/>
  <c r="B145" i="1"/>
  <c r="A145" i="1"/>
  <c r="D144" i="1"/>
  <c r="C144" i="1"/>
  <c r="B144" i="1"/>
  <c r="A144" i="1"/>
  <c r="D143" i="1"/>
  <c r="C143" i="1"/>
  <c r="B143" i="1"/>
  <c r="A143" i="1"/>
  <c r="D142" i="1"/>
  <c r="C142" i="1"/>
  <c r="B142" i="1"/>
  <c r="A142" i="1"/>
  <c r="D141" i="1"/>
  <c r="C141" i="1"/>
  <c r="B141" i="1"/>
  <c r="A141" i="1"/>
  <c r="D140" i="1"/>
  <c r="C140" i="1"/>
  <c r="B140" i="1"/>
  <c r="A140" i="1"/>
  <c r="D139" i="1"/>
  <c r="C139" i="1"/>
  <c r="B139" i="1"/>
  <c r="A139" i="1"/>
  <c r="D138" i="1"/>
  <c r="C138" i="1"/>
  <c r="B138" i="1"/>
  <c r="A138" i="1"/>
  <c r="D137" i="1"/>
  <c r="C137" i="1"/>
  <c r="B137" i="1"/>
  <c r="A137" i="1"/>
  <c r="D136" i="1"/>
  <c r="C136" i="1"/>
  <c r="B136" i="1"/>
  <c r="A136" i="1"/>
  <c r="D135" i="1"/>
  <c r="C135" i="1"/>
  <c r="B135" i="1"/>
  <c r="A135" i="1"/>
  <c r="D134" i="1"/>
  <c r="C134" i="1"/>
  <c r="B134" i="1"/>
  <c r="A134" i="1"/>
  <c r="D133" i="1"/>
  <c r="C133" i="1"/>
  <c r="B133" i="1"/>
  <c r="A133" i="1"/>
  <c r="D132" i="1"/>
  <c r="C132" i="1"/>
  <c r="B132" i="1"/>
  <c r="A132" i="1"/>
  <c r="D131" i="1"/>
  <c r="C131" i="1"/>
  <c r="B131" i="1"/>
  <c r="A131" i="1"/>
  <c r="D130" i="1"/>
  <c r="C130" i="1"/>
  <c r="B130" i="1"/>
  <c r="A130" i="1"/>
  <c r="D129" i="1"/>
  <c r="C129" i="1"/>
  <c r="B129" i="1"/>
  <c r="A129" i="1"/>
  <c r="D128" i="1"/>
  <c r="C128" i="1"/>
  <c r="B128" i="1"/>
  <c r="A128" i="1"/>
  <c r="D127" i="1"/>
  <c r="C127" i="1"/>
  <c r="B127" i="1"/>
  <c r="A127" i="1"/>
  <c r="D126" i="1"/>
  <c r="C126" i="1"/>
  <c r="B126" i="1"/>
  <c r="A126" i="1"/>
  <c r="D125" i="1"/>
  <c r="C125" i="1"/>
  <c r="B125" i="1"/>
  <c r="A125" i="1"/>
  <c r="D124" i="1"/>
  <c r="C124" i="1"/>
  <c r="B124" i="1"/>
  <c r="A124" i="1"/>
  <c r="D122" i="1"/>
  <c r="C122" i="1"/>
  <c r="B122" i="1"/>
  <c r="A122" i="1"/>
  <c r="D121" i="1"/>
  <c r="C121" i="1"/>
  <c r="B121" i="1"/>
  <c r="A121" i="1"/>
  <c r="D120" i="1"/>
  <c r="C120" i="1"/>
  <c r="B120" i="1"/>
  <c r="A120" i="1"/>
  <c r="D119" i="1"/>
  <c r="C119" i="1"/>
  <c r="B119" i="1"/>
  <c r="A119" i="1"/>
  <c r="D118" i="1"/>
  <c r="C118" i="1"/>
  <c r="B118" i="1"/>
  <c r="A118" i="1"/>
  <c r="D117" i="1"/>
  <c r="C117" i="1"/>
  <c r="B117" i="1"/>
  <c r="A117" i="1"/>
  <c r="D116" i="1"/>
  <c r="C116" i="1"/>
  <c r="B116" i="1"/>
  <c r="A116" i="1"/>
  <c r="D115" i="1"/>
  <c r="C115" i="1"/>
  <c r="B115" i="1"/>
  <c r="A115" i="1"/>
  <c r="D114" i="1"/>
  <c r="C114" i="1"/>
  <c r="B114" i="1"/>
  <c r="A114" i="1"/>
  <c r="D113" i="1"/>
  <c r="C113" i="1"/>
  <c r="B113" i="1"/>
  <c r="A113" i="1"/>
  <c r="D112" i="1"/>
  <c r="C112" i="1"/>
  <c r="B112" i="1"/>
  <c r="A112" i="1"/>
  <c r="D111" i="1"/>
  <c r="C111" i="1"/>
  <c r="B111" i="1"/>
  <c r="A111" i="1"/>
  <c r="D110" i="1"/>
  <c r="C110" i="1"/>
  <c r="B110" i="1"/>
  <c r="A110" i="1"/>
  <c r="D109" i="1"/>
  <c r="C109" i="1"/>
  <c r="B109" i="1"/>
  <c r="A109" i="1"/>
  <c r="D108" i="1"/>
  <c r="C108" i="1"/>
  <c r="B108" i="1"/>
  <c r="A108" i="1"/>
  <c r="D107" i="1"/>
  <c r="C107" i="1"/>
  <c r="B107" i="1"/>
  <c r="A107" i="1"/>
  <c r="D106" i="1"/>
  <c r="C106" i="1"/>
  <c r="B106" i="1"/>
  <c r="A106" i="1"/>
  <c r="D105" i="1"/>
  <c r="C105" i="1"/>
  <c r="B105" i="1"/>
  <c r="A105" i="1"/>
  <c r="D104" i="1"/>
  <c r="C104" i="1"/>
  <c r="B104" i="1"/>
  <c r="A104" i="1"/>
  <c r="D103" i="1"/>
  <c r="C103" i="1"/>
  <c r="B103" i="1"/>
  <c r="A103" i="1"/>
  <c r="D102" i="1"/>
  <c r="C102" i="1"/>
  <c r="B102" i="1"/>
  <c r="A102" i="1"/>
  <c r="D101" i="1"/>
  <c r="C101" i="1"/>
  <c r="B101" i="1"/>
  <c r="A101" i="1"/>
  <c r="D100" i="1"/>
  <c r="C100" i="1"/>
  <c r="B100" i="1"/>
  <c r="A100" i="1"/>
  <c r="D99" i="1"/>
  <c r="C99" i="1"/>
  <c r="B99" i="1"/>
  <c r="A99" i="1"/>
  <c r="D98" i="1"/>
  <c r="C98" i="1"/>
  <c r="B98" i="1"/>
  <c r="A98" i="1"/>
  <c r="D97" i="1"/>
  <c r="C97" i="1"/>
  <c r="B97" i="1"/>
  <c r="A97" i="1"/>
  <c r="D96" i="1"/>
  <c r="C96" i="1"/>
  <c r="B96" i="1"/>
  <c r="A96" i="1"/>
  <c r="D95" i="1"/>
  <c r="C95" i="1"/>
  <c r="B95" i="1"/>
  <c r="A95" i="1"/>
  <c r="D94" i="1"/>
  <c r="C94" i="1"/>
  <c r="B94" i="1"/>
  <c r="A94" i="1"/>
  <c r="D93" i="1"/>
  <c r="C93" i="1"/>
  <c r="B93" i="1"/>
  <c r="A93" i="1"/>
  <c r="D92" i="1"/>
  <c r="C92" i="1"/>
  <c r="B92" i="1"/>
  <c r="A92" i="1"/>
  <c r="D91" i="1"/>
  <c r="C91" i="1"/>
  <c r="B91" i="1"/>
  <c r="A91" i="1"/>
  <c r="D90" i="1"/>
  <c r="C90" i="1"/>
  <c r="B90" i="1"/>
  <c r="A90" i="1"/>
  <c r="D89" i="1"/>
  <c r="C89" i="1"/>
  <c r="B89" i="1"/>
  <c r="A89" i="1"/>
  <c r="D88" i="1"/>
  <c r="C88" i="1"/>
  <c r="B88" i="1"/>
  <c r="A88" i="1"/>
  <c r="D87" i="1"/>
  <c r="C87" i="1"/>
  <c r="B87" i="1"/>
  <c r="A87" i="1"/>
  <c r="D86" i="1"/>
  <c r="C86" i="1"/>
  <c r="B86" i="1"/>
  <c r="A86" i="1"/>
  <c r="D85" i="1"/>
  <c r="C85" i="1"/>
  <c r="B85" i="1"/>
  <c r="A85" i="1"/>
  <c r="D84" i="1"/>
  <c r="C84" i="1"/>
  <c r="B84" i="1"/>
  <c r="A84" i="1"/>
  <c r="D83" i="1"/>
  <c r="C83" i="1"/>
  <c r="B83" i="1"/>
  <c r="A83" i="1"/>
  <c r="D82" i="1"/>
  <c r="C82" i="1"/>
  <c r="B82" i="1"/>
  <c r="A82" i="1"/>
  <c r="D81" i="1"/>
  <c r="C81" i="1"/>
  <c r="B81" i="1"/>
  <c r="A81" i="1"/>
  <c r="D80" i="1"/>
  <c r="C80" i="1"/>
  <c r="B80" i="1"/>
  <c r="A80" i="1"/>
  <c r="D79" i="1"/>
  <c r="C79" i="1"/>
  <c r="B79" i="1"/>
  <c r="A79" i="1"/>
  <c r="D78" i="1"/>
  <c r="C78" i="1"/>
  <c r="B78" i="1"/>
  <c r="A78" i="1"/>
  <c r="D77" i="1"/>
  <c r="C77" i="1"/>
  <c r="B77" i="1"/>
  <c r="A77" i="1"/>
  <c r="D76" i="1"/>
  <c r="C76" i="1"/>
  <c r="B76" i="1"/>
  <c r="A76" i="1"/>
  <c r="D75" i="1"/>
  <c r="C75" i="1"/>
  <c r="B75" i="1"/>
  <c r="A75" i="1"/>
  <c r="D74" i="1"/>
  <c r="C74" i="1"/>
  <c r="B74" i="1"/>
  <c r="A74" i="1"/>
  <c r="D73" i="1"/>
  <c r="C73" i="1"/>
  <c r="B73" i="1"/>
  <c r="A73" i="1"/>
  <c r="D72" i="1"/>
  <c r="C72" i="1"/>
  <c r="B72" i="1"/>
  <c r="A72" i="1"/>
  <c r="D71" i="1"/>
  <c r="C71" i="1"/>
  <c r="B71" i="1"/>
  <c r="A71" i="1"/>
  <c r="D70" i="1"/>
  <c r="C70" i="1"/>
  <c r="B70" i="1"/>
  <c r="A70" i="1"/>
  <c r="D69" i="1"/>
  <c r="C69" i="1"/>
  <c r="B69" i="1"/>
  <c r="A69" i="1"/>
  <c r="D68" i="1"/>
  <c r="C68" i="1"/>
  <c r="B68" i="1"/>
  <c r="A68" i="1"/>
  <c r="D67" i="1"/>
  <c r="C67" i="1"/>
  <c r="B67" i="1"/>
  <c r="A67" i="1"/>
  <c r="D66" i="1"/>
  <c r="C66" i="1"/>
  <c r="B66" i="1"/>
  <c r="A66" i="1"/>
  <c r="D65" i="1"/>
  <c r="C65" i="1"/>
  <c r="B65" i="1"/>
  <c r="A65" i="1"/>
  <c r="D64" i="1"/>
  <c r="C64" i="1"/>
  <c r="B64" i="1"/>
  <c r="A64" i="1"/>
  <c r="D63" i="1"/>
  <c r="C63" i="1"/>
  <c r="B63" i="1"/>
  <c r="A63" i="1"/>
  <c r="D62" i="1"/>
  <c r="C62" i="1"/>
  <c r="B62" i="1"/>
  <c r="A62" i="1"/>
  <c r="D61" i="1"/>
  <c r="C61" i="1"/>
  <c r="B61" i="1"/>
  <c r="A61" i="1"/>
  <c r="D60" i="1"/>
  <c r="C60" i="1"/>
  <c r="B60" i="1"/>
  <c r="A60" i="1"/>
  <c r="D59" i="1"/>
  <c r="C59" i="1"/>
  <c r="B59" i="1"/>
  <c r="A59" i="1"/>
  <c r="D58" i="1"/>
  <c r="C58" i="1"/>
  <c r="B58" i="1"/>
  <c r="A58" i="1"/>
  <c r="D57" i="1"/>
  <c r="C57" i="1"/>
  <c r="B57" i="1"/>
  <c r="A57" i="1"/>
  <c r="D56" i="1"/>
  <c r="C56" i="1"/>
  <c r="B56" i="1"/>
  <c r="A56" i="1"/>
  <c r="D55" i="1"/>
  <c r="C55" i="1"/>
  <c r="B55" i="1"/>
  <c r="A55" i="1"/>
  <c r="D54" i="1"/>
  <c r="C54" i="1"/>
  <c r="B54" i="1"/>
  <c r="A54" i="1"/>
  <c r="D53" i="1"/>
  <c r="C53" i="1"/>
  <c r="B53" i="1"/>
  <c r="A53" i="1"/>
  <c r="D52" i="1"/>
  <c r="C52" i="1"/>
  <c r="B52" i="1"/>
  <c r="A52" i="1"/>
  <c r="D51" i="1"/>
  <c r="C51" i="1"/>
  <c r="B51" i="1"/>
  <c r="A51" i="1"/>
  <c r="D50" i="1"/>
  <c r="C50" i="1"/>
  <c r="B50" i="1"/>
  <c r="A50" i="1"/>
  <c r="D49" i="1"/>
  <c r="C49" i="1"/>
  <c r="B49" i="1"/>
  <c r="A49" i="1"/>
  <c r="D48" i="1"/>
  <c r="C48" i="1"/>
  <c r="B48" i="1"/>
  <c r="A48" i="1"/>
  <c r="D47" i="1"/>
  <c r="C47" i="1"/>
  <c r="B47" i="1"/>
  <c r="A47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  <c r="D42" i="1"/>
  <c r="C42" i="1"/>
  <c r="B42" i="1"/>
  <c r="A42" i="1"/>
  <c r="D41" i="1"/>
  <c r="C41" i="1"/>
  <c r="B41" i="1"/>
  <c r="A41" i="1"/>
  <c r="D40" i="1"/>
  <c r="C40" i="1"/>
  <c r="B40" i="1"/>
  <c r="A40" i="1"/>
  <c r="D39" i="1"/>
  <c r="C39" i="1"/>
  <c r="B39" i="1"/>
  <c r="A39" i="1"/>
  <c r="D38" i="1"/>
  <c r="C38" i="1"/>
  <c r="B38" i="1"/>
  <c r="A38" i="1"/>
  <c r="D37" i="1"/>
  <c r="C37" i="1"/>
  <c r="B37" i="1"/>
  <c r="A37" i="1"/>
  <c r="D36" i="1"/>
  <c r="C36" i="1"/>
  <c r="B36" i="1"/>
  <c r="A36" i="1"/>
  <c r="D35" i="1"/>
  <c r="C35" i="1"/>
  <c r="B35" i="1"/>
  <c r="A35" i="1"/>
  <c r="D34" i="1"/>
  <c r="C34" i="1"/>
  <c r="B34" i="1"/>
  <c r="A34" i="1"/>
  <c r="D33" i="1"/>
  <c r="C33" i="1"/>
  <c r="B33" i="1"/>
  <c r="A33" i="1"/>
  <c r="D32" i="1"/>
  <c r="C32" i="1"/>
  <c r="B32" i="1"/>
  <c r="A32" i="1"/>
  <c r="D31" i="1"/>
  <c r="C31" i="1"/>
  <c r="B31" i="1"/>
  <c r="A31" i="1"/>
  <c r="D30" i="1"/>
  <c r="C30" i="1"/>
  <c r="B30" i="1"/>
  <c r="A30" i="1"/>
  <c r="D29" i="1"/>
  <c r="C29" i="1"/>
  <c r="B29" i="1"/>
  <c r="A29" i="1"/>
  <c r="D28" i="1"/>
  <c r="C28" i="1"/>
  <c r="B28" i="1"/>
  <c r="A28" i="1"/>
  <c r="D27" i="1"/>
  <c r="C27" i="1"/>
  <c r="B27" i="1"/>
  <c r="A27" i="1"/>
  <c r="D26" i="1"/>
  <c r="C26" i="1"/>
  <c r="B26" i="1"/>
  <c r="A26" i="1"/>
  <c r="D25" i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5" i="1"/>
  <c r="C15" i="1"/>
  <c r="B15" i="1"/>
  <c r="A15" i="1"/>
  <c r="D14" i="1"/>
  <c r="C14" i="1"/>
  <c r="B14" i="1"/>
  <c r="A14" i="1"/>
  <c r="D13" i="1"/>
  <c r="C13" i="1"/>
  <c r="B13" i="1"/>
  <c r="A13" i="1"/>
  <c r="D12" i="1"/>
  <c r="C12" i="1"/>
  <c r="B12" i="1"/>
  <c r="A12" i="1"/>
  <c r="D11" i="1"/>
  <c r="C11" i="1"/>
  <c r="B11" i="1"/>
  <c r="A11" i="1"/>
  <c r="D10" i="1"/>
  <c r="C10" i="1"/>
  <c r="B10" i="1"/>
  <c r="A10" i="1"/>
  <c r="D9" i="1"/>
  <c r="C9" i="1"/>
  <c r="B9" i="1"/>
  <c r="A9" i="1"/>
  <c r="D8" i="1"/>
  <c r="C8" i="1"/>
  <c r="B8" i="1"/>
  <c r="A8" i="1"/>
  <c r="D7" i="1"/>
  <c r="C7" i="1"/>
  <c r="B7" i="1"/>
  <c r="A7" i="1"/>
  <c r="D6" i="1"/>
  <c r="C6" i="1"/>
  <c r="B6" i="1"/>
  <c r="A6" i="1"/>
  <c r="D5" i="1"/>
  <c r="C5" i="1"/>
  <c r="B5" i="1"/>
  <c r="A5" i="1"/>
  <c r="D4" i="1"/>
  <c r="C4" i="1"/>
  <c r="B4" i="1"/>
  <c r="A4" i="1"/>
  <c r="D3" i="1"/>
  <c r="C3" i="1"/>
  <c r="B3" i="1"/>
  <c r="A3" i="1"/>
  <c r="D2" i="1"/>
  <c r="C2" i="1"/>
  <c r="B2" i="1"/>
  <c r="A2" i="1"/>
</calcChain>
</file>

<file path=xl/sharedStrings.xml><?xml version="1.0" encoding="utf-8"?>
<sst xmlns="http://schemas.openxmlformats.org/spreadsheetml/2006/main" count="11" uniqueCount="7">
  <si>
    <t>Registration Number</t>
  </si>
  <si>
    <t>Make</t>
  </si>
  <si>
    <t>Model</t>
  </si>
  <si>
    <t>LOCATION</t>
  </si>
  <si>
    <t>On-Fleet Date</t>
  </si>
  <si>
    <t>Vehicle type</t>
  </si>
  <si>
    <t>Sold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</si>
</sst>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80808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/>
    <xf numFmtId="0" fontId="19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horizontal="left" wrapText="1"/>
    </xf>
    <xf numFmtId="14" fontId="18" fillId="0" borderId="10" xfId="0" applyNumberFormat="1" applyFont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2F8F1-54CB-4500-970C-BE59F838916A}">
  <dimension ref="A1:F172"/>
  <sheetViews>
    <sheetView showGridLines="0" tabSelected="1" topLeftCell="A8" workbookViewId="0">
      <selection activeCell="D126" sqref="D126"/>
    </sheetView>
  </sheetViews>
  <sheetFormatPr defaultRowHeight="13.8" x14ac:dyDescent="0.3"/>
  <cols>
    <col min="1" max="1" width="17.44140625" style="1" bestFit="1" customWidth="1"/>
    <col min="2" max="2" width="12.109375" style="1" bestFit="1" customWidth="1"/>
    <col min="3" max="3" width="19.5546875" style="1" bestFit="1" customWidth="1"/>
    <col min="4" max="4" width="14" style="1" bestFit="1" customWidth="1"/>
    <col min="5" max="5" width="11.77734375" style="1" bestFit="1" customWidth="1"/>
    <col min="6" max="6" width="10.109375" style="1" bestFit="1" customWidth="1"/>
    <col min="7" max="16384" width="8.88671875" style="1"/>
  </cols>
  <sheetData>
    <row r="1" spans="1:5" x14ac:dyDescent="0.3">
      <c r="A1" s="2" t="s">
        <v>0</v>
      </c>
      <c r="B1" s="2" t="s">
        <v>1</v>
      </c>
      <c r="C1" s="2" t="s">
        <v>2</v>
      </c>
      <c r="D1" s="2" t="s">
        <v>5</v>
      </c>
      <c r="E1" s="2" t="s">
        <v>4</v>
      </c>
    </row>
    <row r="2" spans="1:5" x14ac:dyDescent="0.3">
      <c r="A2" s="3" t="str">
        <f>T("AE61FBB")</f>
        <v>AE61FBB</v>
      </c>
      <c r="B2" s="3" t="str">
        <f>T("TOYOTA")</f>
        <v>TOYOTA</v>
      </c>
      <c r="C2" s="3" t="str">
        <f>T("HILUX")</f>
        <v>HILUX</v>
      </c>
      <c r="D2" s="3" t="str">
        <f t="shared" ref="D2:D7" si="0">T("ISU")</f>
        <v>ISU</v>
      </c>
      <c r="E2" s="4">
        <v>40817</v>
      </c>
    </row>
    <row r="3" spans="1:5" x14ac:dyDescent="0.3">
      <c r="A3" s="3" t="str">
        <f>T("AE61FBC")</f>
        <v>AE61FBC</v>
      </c>
      <c r="B3" s="3" t="str">
        <f>T("TOYOTA")</f>
        <v>TOYOTA</v>
      </c>
      <c r="C3" s="3" t="str">
        <f>T("HILUX")</f>
        <v>HILUX</v>
      </c>
      <c r="D3" s="3" t="str">
        <f t="shared" si="0"/>
        <v>ISU</v>
      </c>
      <c r="E3" s="4">
        <v>40817</v>
      </c>
    </row>
    <row r="4" spans="1:5" x14ac:dyDescent="0.3">
      <c r="A4" s="3" t="str">
        <f>T("AE61FBD")</f>
        <v>AE61FBD</v>
      </c>
      <c r="B4" s="3" t="str">
        <f>T("TOYOTA")</f>
        <v>TOYOTA</v>
      </c>
      <c r="C4" s="3" t="str">
        <f>T("HILUX")</f>
        <v>HILUX</v>
      </c>
      <c r="D4" s="3" t="str">
        <f t="shared" si="0"/>
        <v>ISU</v>
      </c>
      <c r="E4" s="4">
        <v>40817</v>
      </c>
    </row>
    <row r="5" spans="1:5" x14ac:dyDescent="0.3">
      <c r="A5" s="3" t="str">
        <f>T("AE61FBF")</f>
        <v>AE61FBF</v>
      </c>
      <c r="B5" s="3" t="str">
        <f>T("TOYOTA")</f>
        <v>TOYOTA</v>
      </c>
      <c r="C5" s="3" t="str">
        <f>T("HILUX")</f>
        <v>HILUX</v>
      </c>
      <c r="D5" s="3" t="str">
        <f t="shared" si="0"/>
        <v>ISU</v>
      </c>
      <c r="E5" s="4">
        <v>40817</v>
      </c>
    </row>
    <row r="6" spans="1:5" x14ac:dyDescent="0.3">
      <c r="A6" s="3" t="str">
        <f>T("AK16VTF")</f>
        <v>AK16VTF</v>
      </c>
      <c r="B6" s="3" t="str">
        <f>T("FORD")</f>
        <v>FORD</v>
      </c>
      <c r="C6" s="3" t="str">
        <f>T("RANGER")</f>
        <v>RANGER</v>
      </c>
      <c r="D6" s="3" t="str">
        <f t="shared" si="0"/>
        <v>ISU</v>
      </c>
      <c r="E6" s="4">
        <v>42516</v>
      </c>
    </row>
    <row r="7" spans="1:5" x14ac:dyDescent="0.3">
      <c r="A7" s="3" t="str">
        <f>T("DA12KZH")</f>
        <v>DA12KZH</v>
      </c>
      <c r="B7" s="3" t="str">
        <f>T("TOYOTA")</f>
        <v>TOYOTA</v>
      </c>
      <c r="C7" s="3" t="str">
        <f>T("HILUX")</f>
        <v>HILUX</v>
      </c>
      <c r="D7" s="3" t="str">
        <f t="shared" si="0"/>
        <v>ISU</v>
      </c>
      <c r="E7" s="4">
        <v>41089</v>
      </c>
    </row>
    <row r="8" spans="1:5" x14ac:dyDescent="0.3">
      <c r="A8" s="3" t="str">
        <f>T("DL73HJA")</f>
        <v>DL73HJA</v>
      </c>
      <c r="B8" s="3" t="str">
        <f t="shared" ref="B8:B16" si="1">T("VOLVO")</f>
        <v>VOLVO</v>
      </c>
      <c r="C8" s="3" t="str">
        <f t="shared" ref="C8:C16" si="2">T("XC60 AWD")</f>
        <v>XC60 AWD</v>
      </c>
      <c r="D8" s="3" t="str">
        <f t="shared" ref="D8:D16" si="3">T("4X4")</f>
        <v>4X4</v>
      </c>
      <c r="E8" s="4">
        <v>45329</v>
      </c>
    </row>
    <row r="9" spans="1:5" x14ac:dyDescent="0.3">
      <c r="A9" s="3" t="str">
        <f>T("DL73RYV")</f>
        <v>DL73RYV</v>
      </c>
      <c r="B9" s="3" t="str">
        <f t="shared" si="1"/>
        <v>VOLVO</v>
      </c>
      <c r="C9" s="3" t="str">
        <f t="shared" si="2"/>
        <v>XC60 AWD</v>
      </c>
      <c r="D9" s="3" t="str">
        <f t="shared" si="3"/>
        <v>4X4</v>
      </c>
      <c r="E9" s="4">
        <v>45415</v>
      </c>
    </row>
    <row r="10" spans="1:5" x14ac:dyDescent="0.3">
      <c r="A10" s="3" t="str">
        <f>T("DL73SGZ")</f>
        <v>DL73SGZ</v>
      </c>
      <c r="B10" s="3" t="str">
        <f t="shared" si="1"/>
        <v>VOLVO</v>
      </c>
      <c r="C10" s="3" t="str">
        <f t="shared" si="2"/>
        <v>XC60 AWD</v>
      </c>
      <c r="D10" s="3" t="str">
        <f t="shared" si="3"/>
        <v>4X4</v>
      </c>
      <c r="E10" s="4">
        <v>45415</v>
      </c>
    </row>
    <row r="11" spans="1:5" x14ac:dyDescent="0.3">
      <c r="A11" s="3" t="str">
        <f>T("DL73TTZ")</f>
        <v>DL73TTZ</v>
      </c>
      <c r="B11" s="3" t="str">
        <f t="shared" si="1"/>
        <v>VOLVO</v>
      </c>
      <c r="C11" s="3" t="str">
        <f t="shared" si="2"/>
        <v>XC60 AWD</v>
      </c>
      <c r="D11" s="3" t="str">
        <f t="shared" si="3"/>
        <v>4X4</v>
      </c>
      <c r="E11" s="4">
        <v>45335</v>
      </c>
    </row>
    <row r="12" spans="1:5" x14ac:dyDescent="0.3">
      <c r="A12" s="3" t="str">
        <f>T("DL73TUA")</f>
        <v>DL73TUA</v>
      </c>
      <c r="B12" s="3" t="str">
        <f t="shared" si="1"/>
        <v>VOLVO</v>
      </c>
      <c r="C12" s="3" t="str">
        <f t="shared" si="2"/>
        <v>XC60 AWD</v>
      </c>
      <c r="D12" s="3" t="str">
        <f t="shared" si="3"/>
        <v>4X4</v>
      </c>
      <c r="E12" s="4">
        <v>45420</v>
      </c>
    </row>
    <row r="13" spans="1:5" x14ac:dyDescent="0.3">
      <c r="A13" s="3" t="str">
        <f>T("DL73UCN")</f>
        <v>DL73UCN</v>
      </c>
      <c r="B13" s="3" t="str">
        <f t="shared" si="1"/>
        <v>VOLVO</v>
      </c>
      <c r="C13" s="3" t="str">
        <f t="shared" si="2"/>
        <v>XC60 AWD</v>
      </c>
      <c r="D13" s="3" t="str">
        <f t="shared" si="3"/>
        <v>4X4</v>
      </c>
      <c r="E13" s="4">
        <v>45420</v>
      </c>
    </row>
    <row r="14" spans="1:5" x14ac:dyDescent="0.3">
      <c r="A14" s="3" t="str">
        <f>T("DL73UXW")</f>
        <v>DL73UXW</v>
      </c>
      <c r="B14" s="3" t="str">
        <f t="shared" si="1"/>
        <v>VOLVO</v>
      </c>
      <c r="C14" s="3" t="str">
        <f t="shared" si="2"/>
        <v>XC60 AWD</v>
      </c>
      <c r="D14" s="3" t="str">
        <f t="shared" si="3"/>
        <v>4X4</v>
      </c>
      <c r="E14" s="4">
        <v>45415</v>
      </c>
    </row>
    <row r="15" spans="1:5" x14ac:dyDescent="0.3">
      <c r="A15" s="3" t="str">
        <f>T("DL73VOT")</f>
        <v>DL73VOT</v>
      </c>
      <c r="B15" s="3" t="str">
        <f t="shared" si="1"/>
        <v>VOLVO</v>
      </c>
      <c r="C15" s="3" t="str">
        <f t="shared" si="2"/>
        <v>XC60 AWD</v>
      </c>
      <c r="D15" s="3" t="str">
        <f t="shared" si="3"/>
        <v>4X4</v>
      </c>
      <c r="E15" s="4">
        <v>45420</v>
      </c>
    </row>
    <row r="16" spans="1:5" x14ac:dyDescent="0.3">
      <c r="A16" s="3" t="str">
        <f>T("DL73VPK")</f>
        <v>DL73VPK</v>
      </c>
      <c r="B16" s="3" t="str">
        <f t="shared" si="1"/>
        <v>VOLVO</v>
      </c>
      <c r="C16" s="3" t="str">
        <f t="shared" si="2"/>
        <v>XC60 AWD</v>
      </c>
      <c r="D16" s="3" t="str">
        <f t="shared" si="3"/>
        <v>4X4</v>
      </c>
      <c r="E16" s="4">
        <v>45420</v>
      </c>
    </row>
    <row r="17" spans="1:5" x14ac:dyDescent="0.3">
      <c r="A17" s="3" t="str">
        <f>T("DX03WZT")</f>
        <v>DX03WZT</v>
      </c>
      <c r="B17" s="3" t="str">
        <f>T("IVECO 100E")</f>
        <v>IVECO 100E</v>
      </c>
      <c r="C17" s="3" t="str">
        <f>T("LIGHT PUMPING UNIT")</f>
        <v>LIGHT PUMPING UNIT</v>
      </c>
      <c r="D17" s="3" t="str">
        <f t="shared" ref="D17:D24" si="4">T("FIREAPP")</f>
        <v>FIREAPP</v>
      </c>
      <c r="E17" s="4">
        <v>37712</v>
      </c>
    </row>
    <row r="18" spans="1:5" x14ac:dyDescent="0.3">
      <c r="A18" s="3" t="str">
        <f>T("DX03XFN")</f>
        <v>DX03XFN</v>
      </c>
      <c r="B18" s="3" t="str">
        <f>T("VOLVO")</f>
        <v>VOLVO</v>
      </c>
      <c r="C18" s="3" t="str">
        <f>T("FL6 18 EPU/FU")</f>
        <v>FL6 18 EPU/FU</v>
      </c>
      <c r="D18" s="3" t="str">
        <f t="shared" si="4"/>
        <v>FIREAPP</v>
      </c>
      <c r="E18" s="4">
        <v>37719</v>
      </c>
    </row>
    <row r="19" spans="1:5" x14ac:dyDescent="0.3">
      <c r="A19" s="3" t="str">
        <f>T("DX04EAG")</f>
        <v>DX04EAG</v>
      </c>
      <c r="B19" s="3" t="str">
        <f>T("VOLVO")</f>
        <v>VOLVO</v>
      </c>
      <c r="C19" s="3" t="str">
        <f>T("FM9")</f>
        <v>FM9</v>
      </c>
      <c r="D19" s="3" t="str">
        <f t="shared" si="4"/>
        <v>FIREAPP</v>
      </c>
      <c r="E19" s="4">
        <v>38169</v>
      </c>
    </row>
    <row r="20" spans="1:5" x14ac:dyDescent="0.3">
      <c r="A20" s="3" t="str">
        <f>T("DX08EXD")</f>
        <v>DX08EXD</v>
      </c>
      <c r="B20" s="3" t="str">
        <f>T("SCANIA")</f>
        <v>SCANIA</v>
      </c>
      <c r="C20" s="3" t="str">
        <f>T("CP31-310")</f>
        <v>CP31-310</v>
      </c>
      <c r="D20" s="3" t="str">
        <f t="shared" si="4"/>
        <v>FIREAPP</v>
      </c>
      <c r="E20" s="4">
        <v>39588</v>
      </c>
    </row>
    <row r="21" spans="1:5" x14ac:dyDescent="0.3">
      <c r="A21" s="3" t="str">
        <f>T("DX08PVT")</f>
        <v>DX08PVT</v>
      </c>
      <c r="B21" s="3" t="str">
        <f>T("SCANIA")</f>
        <v>SCANIA</v>
      </c>
      <c r="C21" s="3" t="str">
        <f>T("CP31-310")</f>
        <v>CP31-310</v>
      </c>
      <c r="D21" s="3" t="str">
        <f t="shared" si="4"/>
        <v>FIREAPP</v>
      </c>
      <c r="E21" s="4">
        <v>39708</v>
      </c>
    </row>
    <row r="22" spans="1:5" x14ac:dyDescent="0.3">
      <c r="A22" s="3" t="str">
        <f>T("DX12BJF")</f>
        <v>DX12BJF</v>
      </c>
      <c r="B22" s="3" t="str">
        <f>T("SCANIA")</f>
        <v>SCANIA</v>
      </c>
      <c r="C22" s="3" t="str">
        <f>T("CP31-320")</f>
        <v>CP31-320</v>
      </c>
      <c r="D22" s="3" t="str">
        <f t="shared" si="4"/>
        <v>FIREAPP</v>
      </c>
      <c r="E22" s="4">
        <v>41030</v>
      </c>
    </row>
    <row r="23" spans="1:5" x14ac:dyDescent="0.3">
      <c r="A23" s="3" t="str">
        <f>T("DX12BKN")</f>
        <v>DX12BKN</v>
      </c>
      <c r="B23" s="3" t="str">
        <f>T("SCANIA")</f>
        <v>SCANIA</v>
      </c>
      <c r="C23" s="3" t="str">
        <f>T("CP31-320")</f>
        <v>CP31-320</v>
      </c>
      <c r="D23" s="3" t="str">
        <f t="shared" si="4"/>
        <v>FIREAPP</v>
      </c>
      <c r="E23" s="4">
        <v>41030</v>
      </c>
    </row>
    <row r="24" spans="1:5" x14ac:dyDescent="0.3">
      <c r="A24" s="3" t="str">
        <f>T("DX12BKV")</f>
        <v>DX12BKV</v>
      </c>
      <c r="B24" s="3" t="str">
        <f>T("SCANIA")</f>
        <v>SCANIA</v>
      </c>
      <c r="C24" s="3" t="str">
        <f>T("CP31-320")</f>
        <v>CP31-320</v>
      </c>
      <c r="D24" s="3" t="str">
        <f t="shared" si="4"/>
        <v>FIREAPP</v>
      </c>
      <c r="E24" s="4">
        <v>41030</v>
      </c>
    </row>
    <row r="25" spans="1:5" x14ac:dyDescent="0.3">
      <c r="A25" s="3" t="str">
        <f>T("DX20CFM")</f>
        <v>DX20CFM</v>
      </c>
      <c r="B25" s="3" t="str">
        <f>T("FORD")</f>
        <v>FORD</v>
      </c>
      <c r="C25" s="3" t="str">
        <f>T("TRANSIT CUSTOM")</f>
        <v>TRANSIT CUSTOM</v>
      </c>
      <c r="D25" s="3" t="str">
        <f>T("VAN")</f>
        <v>VAN</v>
      </c>
      <c r="E25" s="4">
        <v>43922</v>
      </c>
    </row>
    <row r="26" spans="1:5" x14ac:dyDescent="0.3">
      <c r="A26" s="3" t="str">
        <f>T("DX20CFN")</f>
        <v>DX20CFN</v>
      </c>
      <c r="B26" s="3" t="str">
        <f>T("FORD")</f>
        <v>FORD</v>
      </c>
      <c r="C26" s="3" t="str">
        <f>T("TRANSIT CUSTOM")</f>
        <v>TRANSIT CUSTOM</v>
      </c>
      <c r="D26" s="3" t="str">
        <f>T("VAN")</f>
        <v>VAN</v>
      </c>
      <c r="E26" s="4">
        <v>43922</v>
      </c>
    </row>
    <row r="27" spans="1:5" x14ac:dyDescent="0.3">
      <c r="A27" s="3" t="str">
        <f>T("DX57PUU")</f>
        <v>DX57PUU</v>
      </c>
      <c r="B27" s="3" t="str">
        <f t="shared" ref="B27:B33" si="5">T("SCANIA")</f>
        <v>SCANIA</v>
      </c>
      <c r="C27" s="3" t="str">
        <f>T("CP31-270")</f>
        <v>CP31-270</v>
      </c>
      <c r="D27" s="3" t="str">
        <f t="shared" ref="D27:D33" si="6">T("FIREAPP")</f>
        <v>FIREAPP</v>
      </c>
      <c r="E27" s="4">
        <v>39437</v>
      </c>
    </row>
    <row r="28" spans="1:5" x14ac:dyDescent="0.3">
      <c r="A28" s="3" t="str">
        <f>T("DX58OKC")</f>
        <v>DX58OKC</v>
      </c>
      <c r="B28" s="3" t="str">
        <f t="shared" si="5"/>
        <v>SCANIA</v>
      </c>
      <c r="C28" s="3" t="str">
        <f t="shared" ref="C28:C33" si="7">T("CP31-310")</f>
        <v>CP31-310</v>
      </c>
      <c r="D28" s="3" t="str">
        <f t="shared" si="6"/>
        <v>FIREAPP</v>
      </c>
      <c r="E28" s="4">
        <v>39896</v>
      </c>
    </row>
    <row r="29" spans="1:5" x14ac:dyDescent="0.3">
      <c r="A29" s="3" t="str">
        <f>T("DX59CFA")</f>
        <v>DX59CFA</v>
      </c>
      <c r="B29" s="3" t="str">
        <f t="shared" si="5"/>
        <v>SCANIA</v>
      </c>
      <c r="C29" s="3" t="str">
        <f t="shared" si="7"/>
        <v>CP31-310</v>
      </c>
      <c r="D29" s="3" t="str">
        <f t="shared" si="6"/>
        <v>FIREAPP</v>
      </c>
      <c r="E29" s="4">
        <v>40102</v>
      </c>
    </row>
    <row r="30" spans="1:5" x14ac:dyDescent="0.3">
      <c r="A30" s="3" t="str">
        <f>T("DX59CFF")</f>
        <v>DX59CFF</v>
      </c>
      <c r="B30" s="3" t="str">
        <f t="shared" si="5"/>
        <v>SCANIA</v>
      </c>
      <c r="C30" s="3" t="str">
        <f t="shared" si="7"/>
        <v>CP31-310</v>
      </c>
      <c r="D30" s="3" t="str">
        <f t="shared" si="6"/>
        <v>FIREAPP</v>
      </c>
      <c r="E30" s="4">
        <v>40155</v>
      </c>
    </row>
    <row r="31" spans="1:5" x14ac:dyDescent="0.3">
      <c r="A31" s="3" t="str">
        <f>T("DX59CFG")</f>
        <v>DX59CFG</v>
      </c>
      <c r="B31" s="3" t="str">
        <f t="shared" si="5"/>
        <v>SCANIA</v>
      </c>
      <c r="C31" s="3" t="str">
        <f t="shared" si="7"/>
        <v>CP31-310</v>
      </c>
      <c r="D31" s="3" t="str">
        <f t="shared" si="6"/>
        <v>FIREAPP</v>
      </c>
      <c r="E31" s="4">
        <v>40142</v>
      </c>
    </row>
    <row r="32" spans="1:5" x14ac:dyDescent="0.3">
      <c r="A32" s="3" t="str">
        <f>T("DX59CFK")</f>
        <v>DX59CFK</v>
      </c>
      <c r="B32" s="3" t="str">
        <f t="shared" si="5"/>
        <v>SCANIA</v>
      </c>
      <c r="C32" s="3" t="str">
        <f t="shared" si="7"/>
        <v>CP31-310</v>
      </c>
      <c r="D32" s="3" t="str">
        <f t="shared" si="6"/>
        <v>FIREAPP</v>
      </c>
      <c r="E32" s="4">
        <v>40126</v>
      </c>
    </row>
    <row r="33" spans="1:5" x14ac:dyDescent="0.3">
      <c r="A33" s="3" t="str">
        <f>T("DX59CFL")</f>
        <v>DX59CFL</v>
      </c>
      <c r="B33" s="3" t="str">
        <f t="shared" si="5"/>
        <v>SCANIA</v>
      </c>
      <c r="C33" s="3" t="str">
        <f t="shared" si="7"/>
        <v>CP31-310</v>
      </c>
      <c r="D33" s="3" t="str">
        <f t="shared" si="6"/>
        <v>FIREAPP</v>
      </c>
      <c r="E33" s="4">
        <v>40126</v>
      </c>
    </row>
    <row r="34" spans="1:5" x14ac:dyDescent="0.3">
      <c r="A34" s="3" t="str">
        <f>T("DX59LGK")</f>
        <v>DX59LGK</v>
      </c>
      <c r="B34" s="3" t="str">
        <f>T("MERCEDES")</f>
        <v>MERCEDES</v>
      </c>
      <c r="C34" s="3" t="str">
        <f>T("SPRINTER")</f>
        <v>SPRINTER</v>
      </c>
      <c r="D34" s="3" t="str">
        <f>T("VAN")</f>
        <v>VAN</v>
      </c>
      <c r="E34" s="4">
        <v>40198</v>
      </c>
    </row>
    <row r="35" spans="1:5" x14ac:dyDescent="0.3">
      <c r="A35" s="3" t="str">
        <f>T("DX60BZF")</f>
        <v>DX60BZF</v>
      </c>
      <c r="B35" s="3" t="str">
        <f>T("SCANIA")</f>
        <v>SCANIA</v>
      </c>
      <c r="C35" s="3" t="str">
        <f>T("CP31-320")</f>
        <v>CP31-320</v>
      </c>
      <c r="D35" s="3" t="str">
        <f>T("FIREAPP")</f>
        <v>FIREAPP</v>
      </c>
      <c r="E35" s="4">
        <v>40528</v>
      </c>
    </row>
    <row r="36" spans="1:5" x14ac:dyDescent="0.3">
      <c r="A36" s="3" t="str">
        <f>T("DY63XCX")</f>
        <v>DY63XCX</v>
      </c>
      <c r="B36" s="3" t="str">
        <f>T("TOYOTA")</f>
        <v>TOYOTA</v>
      </c>
      <c r="C36" s="3" t="str">
        <f>T("HILUX")</f>
        <v>HILUX</v>
      </c>
      <c r="D36" s="3" t="str">
        <f>T("ISU")</f>
        <v>ISU</v>
      </c>
      <c r="E36" s="4">
        <v>41617</v>
      </c>
    </row>
    <row r="37" spans="1:5" x14ac:dyDescent="0.3">
      <c r="A37" s="3" t="str">
        <f>T("DY63XCZ")</f>
        <v>DY63XCZ</v>
      </c>
      <c r="B37" s="3" t="str">
        <f>T("TOYOTA")</f>
        <v>TOYOTA</v>
      </c>
      <c r="C37" s="3" t="str">
        <f>T("HILUX")</f>
        <v>HILUX</v>
      </c>
      <c r="D37" s="3" t="str">
        <f>T("ISU")</f>
        <v>ISU</v>
      </c>
      <c r="E37" s="4">
        <v>41609</v>
      </c>
    </row>
    <row r="38" spans="1:5" x14ac:dyDescent="0.3">
      <c r="A38" s="3" t="str">
        <f>T("DY63XDA")</f>
        <v>DY63XDA</v>
      </c>
      <c r="B38" s="3" t="str">
        <f>T("TOYOTA")</f>
        <v>TOYOTA</v>
      </c>
      <c r="C38" s="3" t="str">
        <f>T("HILUX")</f>
        <v>HILUX</v>
      </c>
      <c r="D38" s="3" t="str">
        <f>T("ISU")</f>
        <v>ISU</v>
      </c>
      <c r="E38" s="4">
        <v>41617</v>
      </c>
    </row>
    <row r="39" spans="1:5" x14ac:dyDescent="0.3">
      <c r="A39" s="3" t="str">
        <f>T("DY63XDK")</f>
        <v>DY63XDK</v>
      </c>
      <c r="B39" s="3" t="str">
        <f>T("TOYOTA")</f>
        <v>TOYOTA</v>
      </c>
      <c r="C39" s="3" t="str">
        <f>T("HILUX")</f>
        <v>HILUX</v>
      </c>
      <c r="D39" s="3" t="str">
        <f>T("ISU")</f>
        <v>ISU</v>
      </c>
      <c r="E39" s="4">
        <v>41617</v>
      </c>
    </row>
    <row r="40" spans="1:5" x14ac:dyDescent="0.3">
      <c r="A40" s="3" t="str">
        <f>T("DY63XDL")</f>
        <v>DY63XDL</v>
      </c>
      <c r="B40" s="3" t="str">
        <f>T("TOYOTA")</f>
        <v>TOYOTA</v>
      </c>
      <c r="C40" s="3" t="str">
        <f>T("HILUX")</f>
        <v>HILUX</v>
      </c>
      <c r="D40" s="3" t="str">
        <f>T("ISU")</f>
        <v>ISU</v>
      </c>
      <c r="E40" s="4">
        <v>41617</v>
      </c>
    </row>
    <row r="41" spans="1:5" x14ac:dyDescent="0.3">
      <c r="A41" s="3" t="str">
        <f>T("FH73AVY")</f>
        <v>FH73AVY</v>
      </c>
      <c r="B41" s="3" t="str">
        <f t="shared" ref="B41:B47" si="8">T("VAUXHALL")</f>
        <v>VAUXHALL</v>
      </c>
      <c r="C41" s="3" t="str">
        <f>T("Vivaro")</f>
        <v>Vivaro</v>
      </c>
      <c r="D41" s="3" t="str">
        <f>T("VAN")</f>
        <v>VAN</v>
      </c>
      <c r="E41" s="4">
        <v>45444</v>
      </c>
    </row>
    <row r="42" spans="1:5" x14ac:dyDescent="0.3">
      <c r="A42" s="3" t="str">
        <f>T("FL24AZC")</f>
        <v>FL24AZC</v>
      </c>
      <c r="B42" s="3" t="str">
        <f t="shared" si="8"/>
        <v>VAUXHALL</v>
      </c>
      <c r="C42" s="3" t="str">
        <f>T("COMBO VAN")</f>
        <v>COMBO VAN</v>
      </c>
      <c r="D42" s="3" t="str">
        <f>T("VAN")</f>
        <v>VAN</v>
      </c>
      <c r="E42" s="4">
        <v>45444</v>
      </c>
    </row>
    <row r="43" spans="1:5" x14ac:dyDescent="0.3">
      <c r="A43" s="3" t="str">
        <f>T("FL24AZF")</f>
        <v>FL24AZF</v>
      </c>
      <c r="B43" s="3" t="str">
        <f t="shared" si="8"/>
        <v>VAUXHALL</v>
      </c>
      <c r="C43" s="3" t="str">
        <f>T("Corsa E SE Premium")</f>
        <v>Corsa E SE Premium</v>
      </c>
      <c r="D43" s="3" t="str">
        <f>T("HATCHBACK")</f>
        <v>HATCHBACK</v>
      </c>
      <c r="E43" s="4">
        <v>45444</v>
      </c>
    </row>
    <row r="44" spans="1:5" x14ac:dyDescent="0.3">
      <c r="A44" s="3" t="str">
        <f>T("FL24AZJ")</f>
        <v>FL24AZJ</v>
      </c>
      <c r="B44" s="3" t="str">
        <f t="shared" si="8"/>
        <v>VAUXHALL</v>
      </c>
      <c r="C44" s="3" t="str">
        <f>T("Corsa E SE Premium")</f>
        <v>Corsa E SE Premium</v>
      </c>
      <c r="D44" s="3" t="str">
        <f>T("HATCHBACK")</f>
        <v>HATCHBACK</v>
      </c>
      <c r="E44" s="4">
        <v>45444</v>
      </c>
    </row>
    <row r="45" spans="1:5" x14ac:dyDescent="0.3">
      <c r="A45" s="3" t="str">
        <f>T("FL24AZN")</f>
        <v>FL24AZN</v>
      </c>
      <c r="B45" s="3" t="str">
        <f t="shared" si="8"/>
        <v>VAUXHALL</v>
      </c>
      <c r="C45" s="3" t="str">
        <f>T("COMBO VAN")</f>
        <v>COMBO VAN</v>
      </c>
      <c r="D45" s="3" t="str">
        <f>T("VAN")</f>
        <v>VAN</v>
      </c>
      <c r="E45" s="4">
        <v>45449</v>
      </c>
    </row>
    <row r="46" spans="1:5" x14ac:dyDescent="0.3">
      <c r="A46" s="3" t="str">
        <f>T("FP72EFS")</f>
        <v>FP72EFS</v>
      </c>
      <c r="B46" s="3" t="str">
        <f t="shared" si="8"/>
        <v>VAUXHALL</v>
      </c>
      <c r="C46" s="3" t="str">
        <f>T("Vivaro")</f>
        <v>Vivaro</v>
      </c>
      <c r="D46" s="3" t="str">
        <f>T("VAN")</f>
        <v>VAN</v>
      </c>
      <c r="E46" s="4">
        <v>45081</v>
      </c>
    </row>
    <row r="47" spans="1:5" x14ac:dyDescent="0.3">
      <c r="A47" s="3" t="str">
        <f>T("FP74EHK")</f>
        <v>FP74EHK</v>
      </c>
      <c r="B47" s="3" t="str">
        <f t="shared" si="8"/>
        <v>VAUXHALL</v>
      </c>
      <c r="C47" s="3" t="str">
        <f>T("CORSA DESIGN 1.3CDTI")</f>
        <v>CORSA DESIGN 1.3CDTI</v>
      </c>
      <c r="D47" s="3" t="str">
        <f>T("HATCHBACK")</f>
        <v>HATCHBACK</v>
      </c>
      <c r="E47" s="4">
        <v>45608</v>
      </c>
    </row>
    <row r="48" spans="1:5" x14ac:dyDescent="0.3">
      <c r="A48" s="3" t="str">
        <f>T("FT73KWJ")</f>
        <v>FT73KWJ</v>
      </c>
      <c r="B48" s="3" t="str">
        <f>T("PEUGEOT")</f>
        <v>PEUGEOT</v>
      </c>
      <c r="C48" s="3" t="str">
        <f>T("308 Active Prem")</f>
        <v>308 Active Prem</v>
      </c>
      <c r="D48" s="3" t="str">
        <f>T("ESTATE")</f>
        <v>ESTATE</v>
      </c>
      <c r="E48" s="4">
        <v>45444</v>
      </c>
    </row>
    <row r="49" spans="1:5" x14ac:dyDescent="0.3">
      <c r="A49" s="3" t="str">
        <f>T("FT73KYY")</f>
        <v>FT73KYY</v>
      </c>
      <c r="B49" s="3" t="str">
        <f>T("PEUGEOT")</f>
        <v>PEUGEOT</v>
      </c>
      <c r="C49" s="3" t="str">
        <f>T("308 Active Prem")</f>
        <v>308 Active Prem</v>
      </c>
      <c r="D49" s="3" t="str">
        <f>T("ESTATE")</f>
        <v>ESTATE</v>
      </c>
      <c r="E49" s="4">
        <v>45444</v>
      </c>
    </row>
    <row r="50" spans="1:5" x14ac:dyDescent="0.3">
      <c r="A50" s="3" t="str">
        <f>T("KJ66GRK")</f>
        <v>KJ66GRK</v>
      </c>
      <c r="B50" s="3" t="str">
        <f>T("VAUXHALL")</f>
        <v>VAUXHALL</v>
      </c>
      <c r="C50" s="3" t="str">
        <f>T("COMBO VAN")</f>
        <v>COMBO VAN</v>
      </c>
      <c r="D50" s="3" t="str">
        <f>T("VAN")</f>
        <v>VAN</v>
      </c>
      <c r="E50" s="4">
        <v>42788</v>
      </c>
    </row>
    <row r="51" spans="1:5" x14ac:dyDescent="0.3">
      <c r="A51" s="3" t="str">
        <f>T("KJ66GRU")</f>
        <v>KJ66GRU</v>
      </c>
      <c r="B51" s="3" t="str">
        <f>T("VAUXHALL")</f>
        <v>VAUXHALL</v>
      </c>
      <c r="C51" s="3" t="str">
        <f>T("COMBO VAN")</f>
        <v>COMBO VAN</v>
      </c>
      <c r="D51" s="3" t="str">
        <f>T("VAN")</f>
        <v>VAN</v>
      </c>
      <c r="E51" s="4">
        <v>42774</v>
      </c>
    </row>
    <row r="52" spans="1:5" x14ac:dyDescent="0.3">
      <c r="A52" s="3" t="str">
        <f>T("KJ66GTF")</f>
        <v>KJ66GTF</v>
      </c>
      <c r="B52" s="3" t="str">
        <f>T("VAUXHALL")</f>
        <v>VAUXHALL</v>
      </c>
      <c r="C52" s="3" t="str">
        <f>T("COMBO VAN")</f>
        <v>COMBO VAN</v>
      </c>
      <c r="D52" s="3" t="str">
        <f>T("VAN")</f>
        <v>VAN</v>
      </c>
      <c r="E52" s="4">
        <v>42786</v>
      </c>
    </row>
    <row r="53" spans="1:5" x14ac:dyDescent="0.3">
      <c r="A53" s="3" t="str">
        <f>T("KJ66GTU")</f>
        <v>KJ66GTU</v>
      </c>
      <c r="B53" s="3" t="str">
        <f>T("VAUXHALL")</f>
        <v>VAUXHALL</v>
      </c>
      <c r="C53" s="3" t="str">
        <f>T("COMBO VAN")</f>
        <v>COMBO VAN</v>
      </c>
      <c r="D53" s="3" t="str">
        <f>T("VAN")</f>
        <v>VAN</v>
      </c>
      <c r="E53" s="4">
        <v>42790</v>
      </c>
    </row>
    <row r="54" spans="1:5" x14ac:dyDescent="0.3">
      <c r="A54" s="3" t="str">
        <f>T("KJ66GUA")</f>
        <v>KJ66GUA</v>
      </c>
      <c r="B54" s="3" t="str">
        <f>T("VAUXHALL")</f>
        <v>VAUXHALL</v>
      </c>
      <c r="C54" s="3" t="str">
        <f>T("COMBO VAN")</f>
        <v>COMBO VAN</v>
      </c>
      <c r="D54" s="3" t="str">
        <f>T("VAN")</f>
        <v>VAN</v>
      </c>
      <c r="E54" s="4">
        <v>42790</v>
      </c>
    </row>
    <row r="55" spans="1:5" x14ac:dyDescent="0.3">
      <c r="A55" s="3" t="str">
        <f>T("KM20PLF")</f>
        <v>KM20PLF</v>
      </c>
      <c r="B55" s="3" t="str">
        <f>T("VOLVO")</f>
        <v>VOLVO</v>
      </c>
      <c r="C55" s="3" t="str">
        <f>T("XC60 AWD")</f>
        <v>XC60 AWD</v>
      </c>
      <c r="D55" s="3" t="str">
        <f>T("HATCHBACK5DR")</f>
        <v>HATCHBACK5DR</v>
      </c>
      <c r="E55" s="4">
        <v>43972</v>
      </c>
    </row>
    <row r="56" spans="1:5" x14ac:dyDescent="0.3">
      <c r="A56" s="3" t="str">
        <f>T("KM22OEK")</f>
        <v>KM22OEK</v>
      </c>
      <c r="B56" s="3" t="str">
        <f>T("VAUXHALL")</f>
        <v>VAUXHALL</v>
      </c>
      <c r="C56" s="3" t="str">
        <f>T("Corsa E SE Premium")</f>
        <v>Corsa E SE Premium</v>
      </c>
      <c r="D56" s="3" t="str">
        <f>T("HATCHBACK")</f>
        <v>HATCHBACK</v>
      </c>
      <c r="E56" s="4">
        <v>44768</v>
      </c>
    </row>
    <row r="57" spans="1:5" x14ac:dyDescent="0.3">
      <c r="A57" s="3" t="str">
        <f>T("KM22ZKJ")</f>
        <v>KM22ZKJ</v>
      </c>
      <c r="B57" s="3" t="str">
        <f>T("VAUXHALL")</f>
        <v>VAUXHALL</v>
      </c>
      <c r="C57" s="3" t="str">
        <f>T("Corsa E SE Premium")</f>
        <v>Corsa E SE Premium</v>
      </c>
      <c r="D57" s="3" t="str">
        <f>T("HATCHBACK")</f>
        <v>HATCHBACK</v>
      </c>
      <c r="E57" s="4">
        <v>44768</v>
      </c>
    </row>
    <row r="58" spans="1:5" x14ac:dyDescent="0.3">
      <c r="A58" s="3" t="str">
        <f>T("KM72ENF")</f>
        <v>KM72ENF</v>
      </c>
      <c r="B58" s="3" t="str">
        <f>T("VOLVO")</f>
        <v>VOLVO</v>
      </c>
      <c r="C58" s="3" t="str">
        <f>T("XC60 AWD")</f>
        <v>XC60 AWD</v>
      </c>
      <c r="D58" s="3" t="str">
        <f>T("4X4")</f>
        <v>4X4</v>
      </c>
      <c r="E58" s="4">
        <v>44971</v>
      </c>
    </row>
    <row r="59" spans="1:5" x14ac:dyDescent="0.3">
      <c r="A59" s="3" t="str">
        <f>T("KN66RVM")</f>
        <v>KN66RVM</v>
      </c>
      <c r="B59" s="3" t="str">
        <f>T("VAUXHALL")</f>
        <v>VAUXHALL</v>
      </c>
      <c r="C59" s="3" t="str">
        <f>T("CORSA DESIGN 1.3CDTI")</f>
        <v>CORSA DESIGN 1.3CDTI</v>
      </c>
      <c r="D59" s="3" t="str">
        <f>T("HATCHBACK")</f>
        <v>HATCHBACK</v>
      </c>
      <c r="E59" s="4">
        <v>42627</v>
      </c>
    </row>
    <row r="60" spans="1:5" x14ac:dyDescent="0.3">
      <c r="A60" s="3" t="str">
        <f>T("KN72WEF")</f>
        <v>KN72WEF</v>
      </c>
      <c r="B60" s="3" t="str">
        <f>T("VOLVO")</f>
        <v>VOLVO</v>
      </c>
      <c r="C60" s="3" t="str">
        <f>T("XC60 AWD")</f>
        <v>XC60 AWD</v>
      </c>
      <c r="D60" s="3" t="str">
        <f>T("4X4")</f>
        <v>4X4</v>
      </c>
      <c r="E60" s="4">
        <v>44972</v>
      </c>
    </row>
    <row r="61" spans="1:5" x14ac:dyDescent="0.3">
      <c r="A61" s="3" t="str">
        <f>T("KN73NYB")</f>
        <v>KN73NYB</v>
      </c>
      <c r="B61" s="3" t="str">
        <f>T("VOLVO")</f>
        <v>VOLVO</v>
      </c>
      <c r="C61" s="3" t="str">
        <f>T("XC60 AWD")</f>
        <v>XC60 AWD</v>
      </c>
      <c r="D61" s="3" t="str">
        <f>T("4X4")</f>
        <v>4X4</v>
      </c>
      <c r="E61" s="4">
        <v>45337</v>
      </c>
    </row>
    <row r="62" spans="1:5" x14ac:dyDescent="0.3">
      <c r="A62" s="3" t="str">
        <f>T("KN73NYC")</f>
        <v>KN73NYC</v>
      </c>
      <c r="B62" s="3" t="str">
        <f>T("VOLVO")</f>
        <v>VOLVO</v>
      </c>
      <c r="C62" s="3" t="str">
        <f>T("XC60 AWD")</f>
        <v>XC60 AWD</v>
      </c>
      <c r="D62" s="3" t="str">
        <f>T("4X4")</f>
        <v>4X4</v>
      </c>
      <c r="E62" s="4">
        <v>45415</v>
      </c>
    </row>
    <row r="63" spans="1:5" x14ac:dyDescent="0.3">
      <c r="A63" s="3" t="str">
        <f>T("KN73NYD")</f>
        <v>KN73NYD</v>
      </c>
      <c r="B63" s="3" t="str">
        <f>T("VOLVO")</f>
        <v>VOLVO</v>
      </c>
      <c r="C63" s="3" t="str">
        <f>T("XC60 AWD")</f>
        <v>XC60 AWD</v>
      </c>
      <c r="D63" s="3" t="str">
        <f>T("4X4")</f>
        <v>4X4</v>
      </c>
      <c r="E63" s="4">
        <v>45336</v>
      </c>
    </row>
    <row r="64" spans="1:5" x14ac:dyDescent="0.3">
      <c r="A64" s="3" t="str">
        <f>T("KN73NYO")</f>
        <v>KN73NYO</v>
      </c>
      <c r="B64" s="3" t="str">
        <f>T("VOLVO")</f>
        <v>VOLVO</v>
      </c>
      <c r="C64" s="3" t="str">
        <f>T("XC60 AWD")</f>
        <v>XC60 AWD</v>
      </c>
      <c r="D64" s="3" t="str">
        <f>T("4X4")</f>
        <v>4X4</v>
      </c>
      <c r="E64" s="4">
        <v>45329</v>
      </c>
    </row>
    <row r="65" spans="1:5" x14ac:dyDescent="0.3">
      <c r="A65" s="3" t="str">
        <f>T("KO66BAU")</f>
        <v>KO66BAU</v>
      </c>
      <c r="B65" s="3" t="str">
        <f>T("VAUXHALL")</f>
        <v>VAUXHALL</v>
      </c>
      <c r="C65" s="3" t="str">
        <f>T("COMBO VAN")</f>
        <v>COMBO VAN</v>
      </c>
      <c r="D65" s="3" t="str">
        <f>T("VAN")</f>
        <v>VAN</v>
      </c>
      <c r="E65" s="4">
        <v>42744</v>
      </c>
    </row>
    <row r="66" spans="1:5" x14ac:dyDescent="0.3">
      <c r="A66" s="3" t="str">
        <f>T("KV68KBX")</f>
        <v>KV68KBX</v>
      </c>
      <c r="B66" s="3" t="str">
        <f>T("VOLKSWAGEN")</f>
        <v>VOLKSWAGEN</v>
      </c>
      <c r="C66" s="3" t="str">
        <f>T("CRAFTER CR50")</f>
        <v>CRAFTER CR50</v>
      </c>
      <c r="D66" s="3" t="str">
        <f>T("VAN")</f>
        <v>VAN</v>
      </c>
      <c r="E66" s="4">
        <v>43452</v>
      </c>
    </row>
    <row r="67" spans="1:5" x14ac:dyDescent="0.3">
      <c r="A67" s="3" t="str">
        <f>T("KV70WTG")</f>
        <v>KV70WTG</v>
      </c>
      <c r="B67" s="3" t="str">
        <f>T("VAUXHALL")</f>
        <v>VAUXHALL</v>
      </c>
      <c r="C67" s="3" t="str">
        <f>T("COMBO VAN")</f>
        <v>COMBO VAN</v>
      </c>
      <c r="D67" s="3" t="str">
        <f>T("VAN")</f>
        <v>VAN</v>
      </c>
      <c r="E67" s="4">
        <v>44075</v>
      </c>
    </row>
    <row r="68" spans="1:5" x14ac:dyDescent="0.3">
      <c r="A68" s="3" t="str">
        <f>T("KX70HSO")</f>
        <v>KX70HSO</v>
      </c>
      <c r="B68" s="3" t="str">
        <f t="shared" ref="B68:B77" si="9">T("VOLVO")</f>
        <v>VOLVO</v>
      </c>
      <c r="C68" s="3" t="str">
        <f t="shared" ref="C68:C77" si="10">T("XC60 AWD")</f>
        <v>XC60 AWD</v>
      </c>
      <c r="D68" s="3" t="str">
        <f t="shared" ref="D68:D77" si="11">T("4X4")</f>
        <v>4X4</v>
      </c>
      <c r="E68" s="4">
        <v>44098</v>
      </c>
    </row>
    <row r="69" spans="1:5" x14ac:dyDescent="0.3">
      <c r="A69" s="3" t="str">
        <f>T("KX72JFF")</f>
        <v>KX72JFF</v>
      </c>
      <c r="B69" s="3" t="str">
        <f t="shared" si="9"/>
        <v>VOLVO</v>
      </c>
      <c r="C69" s="3" t="str">
        <f t="shared" si="10"/>
        <v>XC60 AWD</v>
      </c>
      <c r="D69" s="3" t="str">
        <f t="shared" si="11"/>
        <v>4X4</v>
      </c>
      <c r="E69" s="4">
        <v>44985</v>
      </c>
    </row>
    <row r="70" spans="1:5" x14ac:dyDescent="0.3">
      <c r="A70" s="3" t="str">
        <f>T("KX72JFO")</f>
        <v>KX72JFO</v>
      </c>
      <c r="B70" s="3" t="str">
        <f t="shared" si="9"/>
        <v>VOLVO</v>
      </c>
      <c r="C70" s="3" t="str">
        <f t="shared" si="10"/>
        <v>XC60 AWD</v>
      </c>
      <c r="D70" s="3" t="str">
        <f t="shared" si="11"/>
        <v>4X4</v>
      </c>
      <c r="E70" s="4">
        <v>44985</v>
      </c>
    </row>
    <row r="71" spans="1:5" x14ac:dyDescent="0.3">
      <c r="A71" s="3" t="str">
        <f>T("KX72JFV")</f>
        <v>KX72JFV</v>
      </c>
      <c r="B71" s="3" t="str">
        <f t="shared" si="9"/>
        <v>VOLVO</v>
      </c>
      <c r="C71" s="3" t="str">
        <f t="shared" si="10"/>
        <v>XC60 AWD</v>
      </c>
      <c r="D71" s="3" t="str">
        <f t="shared" si="11"/>
        <v>4X4</v>
      </c>
      <c r="E71" s="4">
        <v>44972</v>
      </c>
    </row>
    <row r="72" spans="1:5" x14ac:dyDescent="0.3">
      <c r="A72" s="3" t="str">
        <f>T("KX72JHF")</f>
        <v>KX72JHF</v>
      </c>
      <c r="B72" s="3" t="str">
        <f t="shared" si="9"/>
        <v>VOLVO</v>
      </c>
      <c r="C72" s="3" t="str">
        <f t="shared" si="10"/>
        <v>XC60 AWD</v>
      </c>
      <c r="D72" s="3" t="str">
        <f t="shared" si="11"/>
        <v>4X4</v>
      </c>
      <c r="E72" s="4">
        <v>44971</v>
      </c>
    </row>
    <row r="73" spans="1:5" x14ac:dyDescent="0.3">
      <c r="A73" s="3" t="str">
        <f>T("KX72JHV")</f>
        <v>KX72JHV</v>
      </c>
      <c r="B73" s="3" t="str">
        <f t="shared" si="9"/>
        <v>VOLVO</v>
      </c>
      <c r="C73" s="3" t="str">
        <f t="shared" si="10"/>
        <v>XC60 AWD</v>
      </c>
      <c r="D73" s="3" t="str">
        <f t="shared" si="11"/>
        <v>4X4</v>
      </c>
      <c r="E73" s="4">
        <v>44972</v>
      </c>
    </row>
    <row r="74" spans="1:5" x14ac:dyDescent="0.3">
      <c r="A74" s="3" t="str">
        <f>T("KX72JHY")</f>
        <v>KX72JHY</v>
      </c>
      <c r="B74" s="3" t="str">
        <f t="shared" si="9"/>
        <v>VOLVO</v>
      </c>
      <c r="C74" s="3" t="str">
        <f t="shared" si="10"/>
        <v>XC60 AWD</v>
      </c>
      <c r="D74" s="3" t="str">
        <f t="shared" si="11"/>
        <v>4X4</v>
      </c>
      <c r="E74" s="4">
        <v>44892</v>
      </c>
    </row>
    <row r="75" spans="1:5" x14ac:dyDescent="0.3">
      <c r="A75" s="3" t="str">
        <f>T("KX72JKF")</f>
        <v>KX72JKF</v>
      </c>
      <c r="B75" s="3" t="str">
        <f t="shared" si="9"/>
        <v>VOLVO</v>
      </c>
      <c r="C75" s="3" t="str">
        <f t="shared" si="10"/>
        <v>XC60 AWD</v>
      </c>
      <c r="D75" s="3" t="str">
        <f t="shared" si="11"/>
        <v>4X4</v>
      </c>
      <c r="E75" s="4">
        <v>44972</v>
      </c>
    </row>
    <row r="76" spans="1:5" x14ac:dyDescent="0.3">
      <c r="A76" s="3" t="str">
        <f>T("KX72JLO")</f>
        <v>KX72JLO</v>
      </c>
      <c r="B76" s="3" t="str">
        <f t="shared" si="9"/>
        <v>VOLVO</v>
      </c>
      <c r="C76" s="3" t="str">
        <f t="shared" si="10"/>
        <v>XC60 AWD</v>
      </c>
      <c r="D76" s="3" t="str">
        <f t="shared" si="11"/>
        <v>4X4</v>
      </c>
      <c r="E76" s="4">
        <v>44977</v>
      </c>
    </row>
    <row r="77" spans="1:5" x14ac:dyDescent="0.3">
      <c r="A77" s="3" t="str">
        <f>T("KX72JNU")</f>
        <v>KX72JNU</v>
      </c>
      <c r="B77" s="3" t="str">
        <f t="shared" si="9"/>
        <v>VOLVO</v>
      </c>
      <c r="C77" s="3" t="str">
        <f t="shared" si="10"/>
        <v>XC60 AWD</v>
      </c>
      <c r="D77" s="3" t="str">
        <f t="shared" si="11"/>
        <v>4X4</v>
      </c>
      <c r="E77" s="4">
        <v>44972</v>
      </c>
    </row>
    <row r="78" spans="1:5" x14ac:dyDescent="0.3">
      <c r="A78" s="3" t="str">
        <f>T("KY18LXL")</f>
        <v>KY18LXL</v>
      </c>
      <c r="B78" s="3" t="str">
        <f>T("VAUXHALL")</f>
        <v>VAUXHALL</v>
      </c>
      <c r="C78" s="3" t="str">
        <f>T("COMBO VAN")</f>
        <v>COMBO VAN</v>
      </c>
      <c r="D78" s="3" t="str">
        <f>T("VAN")</f>
        <v>VAN</v>
      </c>
      <c r="E78" s="4">
        <v>43160</v>
      </c>
    </row>
    <row r="79" spans="1:5" x14ac:dyDescent="0.3">
      <c r="A79" s="3" t="str">
        <f>T("LB23AFD")</f>
        <v>LB23AFD</v>
      </c>
      <c r="B79" s="3" t="str">
        <f t="shared" ref="B79:B87" si="12">T("FORD")</f>
        <v>FORD</v>
      </c>
      <c r="C79" s="3" t="str">
        <f>T("TRANSIT CUSTOM")</f>
        <v>TRANSIT CUSTOM</v>
      </c>
      <c r="D79" s="3" t="str">
        <f>T("VAN")</f>
        <v>VAN</v>
      </c>
      <c r="E79" s="4">
        <v>45168</v>
      </c>
    </row>
    <row r="80" spans="1:5" x14ac:dyDescent="0.3">
      <c r="A80" s="3" t="str">
        <f>T("LB70OWH")</f>
        <v>LB70OWH</v>
      </c>
      <c r="B80" s="3" t="str">
        <f t="shared" si="12"/>
        <v>FORD</v>
      </c>
      <c r="C80" s="3" t="str">
        <f>T("TRANSIT CUSTOM")</f>
        <v>TRANSIT CUSTOM</v>
      </c>
      <c r="D80" s="3" t="str">
        <f>T("VAN")</f>
        <v>VAN</v>
      </c>
      <c r="E80" s="4">
        <v>44173</v>
      </c>
    </row>
    <row r="81" spans="1:5" x14ac:dyDescent="0.3">
      <c r="A81" s="3" t="str">
        <f>T("LC18UTJ")</f>
        <v>LC18UTJ</v>
      </c>
      <c r="B81" s="3" t="str">
        <f t="shared" si="12"/>
        <v>FORD</v>
      </c>
      <c r="C81" s="3" t="str">
        <f>T("KUGA ZETEC TDCI")</f>
        <v>KUGA ZETEC TDCI</v>
      </c>
      <c r="D81" s="3" t="str">
        <f>T("HATCHBACK")</f>
        <v>HATCHBACK</v>
      </c>
      <c r="E81" s="4">
        <v>43146</v>
      </c>
    </row>
    <row r="82" spans="1:5" x14ac:dyDescent="0.3">
      <c r="A82" s="3" t="str">
        <f>T("LC18UVB")</f>
        <v>LC18UVB</v>
      </c>
      <c r="B82" s="3" t="str">
        <f t="shared" si="12"/>
        <v>FORD</v>
      </c>
      <c r="C82" s="3" t="str">
        <f>T("KUGA ZETEC TDCI")</f>
        <v>KUGA ZETEC TDCI</v>
      </c>
      <c r="D82" s="3" t="str">
        <f>T("HATCHBACK")</f>
        <v>HATCHBACK</v>
      </c>
      <c r="E82" s="4">
        <v>43235</v>
      </c>
    </row>
    <row r="83" spans="1:5" x14ac:dyDescent="0.3">
      <c r="A83" s="3" t="str">
        <f>T("LD18VPR")</f>
        <v>LD18VPR</v>
      </c>
      <c r="B83" s="3" t="str">
        <f t="shared" si="12"/>
        <v>FORD</v>
      </c>
      <c r="C83" s="3" t="str">
        <f>T("KUGA ZETEC TDCI")</f>
        <v>KUGA ZETEC TDCI</v>
      </c>
      <c r="D83" s="3" t="str">
        <f>T("HATCHBACK")</f>
        <v>HATCHBACK</v>
      </c>
      <c r="E83" s="4">
        <v>43235</v>
      </c>
    </row>
    <row r="84" spans="1:5" x14ac:dyDescent="0.3">
      <c r="A84" s="3" t="str">
        <f>T("LF68WWB")</f>
        <v>LF68WWB</v>
      </c>
      <c r="B84" s="3" t="str">
        <f t="shared" si="12"/>
        <v>FORD</v>
      </c>
      <c r="C84" s="3" t="str">
        <f>T("TRANSIT CUSTOM")</f>
        <v>TRANSIT CUSTOM</v>
      </c>
      <c r="D84" s="3" t="str">
        <f>T("VAN")</f>
        <v>VAN</v>
      </c>
      <c r="E84" s="4">
        <v>43344</v>
      </c>
    </row>
    <row r="85" spans="1:5" x14ac:dyDescent="0.3">
      <c r="A85" s="3" t="str">
        <f>T("LF74GDW")</f>
        <v>LF74GDW</v>
      </c>
      <c r="B85" s="3" t="str">
        <f t="shared" si="12"/>
        <v>FORD</v>
      </c>
      <c r="C85" s="3" t="str">
        <f>T("TRANSIT CUSTOM")</f>
        <v>TRANSIT CUSTOM</v>
      </c>
      <c r="D85" s="3" t="str">
        <f>T("VAN")</f>
        <v>VAN</v>
      </c>
      <c r="E85" s="4">
        <v>45658</v>
      </c>
    </row>
    <row r="86" spans="1:5" x14ac:dyDescent="0.3">
      <c r="A86" s="3" t="str">
        <f>T("LF74GEA")</f>
        <v>LF74GEA</v>
      </c>
      <c r="B86" s="3" t="str">
        <f t="shared" si="12"/>
        <v>FORD</v>
      </c>
      <c r="C86" s="3" t="str">
        <f>T("TRANSIT CUSTOM")</f>
        <v>TRANSIT CUSTOM</v>
      </c>
      <c r="D86" s="3" t="str">
        <f>T("VAN")</f>
        <v>VAN</v>
      </c>
      <c r="E86" s="4">
        <v>45681</v>
      </c>
    </row>
    <row r="87" spans="1:5" x14ac:dyDescent="0.3">
      <c r="A87" s="3" t="str">
        <f>T("ML71XVH")</f>
        <v>ML71XVH</v>
      </c>
      <c r="B87" s="3" t="str">
        <f t="shared" si="12"/>
        <v>FORD</v>
      </c>
      <c r="C87" s="3" t="str">
        <f>T("TRANSIT CUSTOM")</f>
        <v>TRANSIT CUSTOM</v>
      </c>
      <c r="D87" s="3" t="str">
        <f>T("VAN")</f>
        <v>VAN</v>
      </c>
      <c r="E87" s="4">
        <v>44956</v>
      </c>
    </row>
    <row r="88" spans="1:5" x14ac:dyDescent="0.3">
      <c r="A88" s="3" t="str">
        <f>T("MV74FFT")</f>
        <v>MV74FFT</v>
      </c>
      <c r="B88" s="3" t="str">
        <f t="shared" ref="B88:B111" si="13">T("SCANIA")</f>
        <v>SCANIA</v>
      </c>
      <c r="C88" s="3" t="str">
        <f t="shared" ref="C88:C93" si="14">T("CP31-360")</f>
        <v>CP31-360</v>
      </c>
      <c r="D88" s="3" t="str">
        <f t="shared" ref="D88:D93" si="15">T("RP")</f>
        <v>RP</v>
      </c>
      <c r="E88" s="4">
        <v>45680</v>
      </c>
    </row>
    <row r="89" spans="1:5" x14ac:dyDescent="0.3">
      <c r="A89" s="3" t="str">
        <f>T("MV74FFU")</f>
        <v>MV74FFU</v>
      </c>
      <c r="B89" s="3" t="str">
        <f t="shared" si="13"/>
        <v>SCANIA</v>
      </c>
      <c r="C89" s="3" t="str">
        <f t="shared" si="14"/>
        <v>CP31-360</v>
      </c>
      <c r="D89" s="3" t="str">
        <f t="shared" si="15"/>
        <v>RP</v>
      </c>
      <c r="E89" s="4">
        <v>45863</v>
      </c>
    </row>
    <row r="90" spans="1:5" x14ac:dyDescent="0.3">
      <c r="A90" s="3" t="str">
        <f>T("MV74FFW")</f>
        <v>MV74FFW</v>
      </c>
      <c r="B90" s="3" t="str">
        <f t="shared" si="13"/>
        <v>SCANIA</v>
      </c>
      <c r="C90" s="3" t="str">
        <f t="shared" si="14"/>
        <v>CP31-360</v>
      </c>
      <c r="D90" s="3" t="str">
        <f t="shared" si="15"/>
        <v>RP</v>
      </c>
      <c r="E90" s="4">
        <v>45680</v>
      </c>
    </row>
    <row r="91" spans="1:5" x14ac:dyDescent="0.3">
      <c r="A91" s="3" t="str">
        <f>T("MV74FFX")</f>
        <v>MV74FFX</v>
      </c>
      <c r="B91" s="3" t="str">
        <f t="shared" si="13"/>
        <v>SCANIA</v>
      </c>
      <c r="C91" s="3" t="str">
        <f t="shared" si="14"/>
        <v>CP31-360</v>
      </c>
      <c r="D91" s="3" t="str">
        <f t="shared" si="15"/>
        <v>RP</v>
      </c>
      <c r="E91" s="4">
        <v>45748</v>
      </c>
    </row>
    <row r="92" spans="1:5" x14ac:dyDescent="0.3">
      <c r="A92" s="3" t="str">
        <f>T("MV74FGU")</f>
        <v>MV74FGU</v>
      </c>
      <c r="B92" s="3" t="str">
        <f t="shared" si="13"/>
        <v>SCANIA</v>
      </c>
      <c r="C92" s="3" t="str">
        <f t="shared" si="14"/>
        <v>CP31-360</v>
      </c>
      <c r="D92" s="3" t="str">
        <f t="shared" si="15"/>
        <v>RP</v>
      </c>
      <c r="E92" s="4">
        <v>45875</v>
      </c>
    </row>
    <row r="93" spans="1:5" x14ac:dyDescent="0.3">
      <c r="A93" s="3" t="str">
        <f>T("MV74FGX")</f>
        <v>MV74FGX</v>
      </c>
      <c r="B93" s="3" t="str">
        <f t="shared" si="13"/>
        <v>SCANIA</v>
      </c>
      <c r="C93" s="3" t="str">
        <f t="shared" si="14"/>
        <v>CP31-360</v>
      </c>
      <c r="D93" s="3" t="str">
        <f t="shared" si="15"/>
        <v>RP</v>
      </c>
      <c r="E93" s="4">
        <v>45868</v>
      </c>
    </row>
    <row r="94" spans="1:5" x14ac:dyDescent="0.3">
      <c r="A94" s="3" t="str">
        <f>T("MX14HCY")</f>
        <v>MX14HCY</v>
      </c>
      <c r="B94" s="3" t="str">
        <f t="shared" si="13"/>
        <v>SCANIA</v>
      </c>
      <c r="C94" s="3" t="str">
        <f>T("CP31-320")</f>
        <v>CP31-320</v>
      </c>
      <c r="D94" s="3" t="str">
        <f t="shared" ref="D94:D101" si="16">T("FIREAPP")</f>
        <v>FIREAPP</v>
      </c>
      <c r="E94" s="4">
        <v>41793</v>
      </c>
    </row>
    <row r="95" spans="1:5" x14ac:dyDescent="0.3">
      <c r="A95" s="3" t="str">
        <f>T("MX14HCZ")</f>
        <v>MX14HCZ</v>
      </c>
      <c r="B95" s="3" t="str">
        <f t="shared" si="13"/>
        <v>SCANIA</v>
      </c>
      <c r="C95" s="3" t="str">
        <f>T("CP31-320")</f>
        <v>CP31-320</v>
      </c>
      <c r="D95" s="3" t="str">
        <f t="shared" si="16"/>
        <v>FIREAPP</v>
      </c>
      <c r="E95" s="4">
        <v>41793</v>
      </c>
    </row>
    <row r="96" spans="1:5" x14ac:dyDescent="0.3">
      <c r="A96" s="3" t="str">
        <f>T("MX14HDA")</f>
        <v>MX14HDA</v>
      </c>
      <c r="B96" s="3" t="str">
        <f t="shared" si="13"/>
        <v>SCANIA</v>
      </c>
      <c r="C96" s="3" t="str">
        <f>T("CP31-320")</f>
        <v>CP31-320</v>
      </c>
      <c r="D96" s="3" t="str">
        <f t="shared" si="16"/>
        <v>FIREAPP</v>
      </c>
      <c r="E96" s="4">
        <v>41793</v>
      </c>
    </row>
    <row r="97" spans="1:5" x14ac:dyDescent="0.3">
      <c r="A97" s="3" t="str">
        <f>T("MX19FVA")</f>
        <v>MX19FVA</v>
      </c>
      <c r="B97" s="3" t="str">
        <f t="shared" si="13"/>
        <v>SCANIA</v>
      </c>
      <c r="C97" s="3" t="str">
        <f t="shared" ref="C97:C111" si="17">T("CP31-360 NG")</f>
        <v>CP31-360 NG</v>
      </c>
      <c r="D97" s="3" t="str">
        <f t="shared" si="16"/>
        <v>FIREAPP</v>
      </c>
      <c r="E97" s="4">
        <v>43525</v>
      </c>
    </row>
    <row r="98" spans="1:5" x14ac:dyDescent="0.3">
      <c r="A98" s="3" t="str">
        <f>T("MX19FVB")</f>
        <v>MX19FVB</v>
      </c>
      <c r="B98" s="3" t="str">
        <f t="shared" si="13"/>
        <v>SCANIA</v>
      </c>
      <c r="C98" s="3" t="str">
        <f t="shared" si="17"/>
        <v>CP31-360 NG</v>
      </c>
      <c r="D98" s="3" t="str">
        <f t="shared" si="16"/>
        <v>FIREAPP</v>
      </c>
      <c r="E98" s="4">
        <v>43525</v>
      </c>
    </row>
    <row r="99" spans="1:5" x14ac:dyDescent="0.3">
      <c r="A99" s="3" t="str">
        <f>T("MX19FVC")</f>
        <v>MX19FVC</v>
      </c>
      <c r="B99" s="3" t="str">
        <f t="shared" si="13"/>
        <v>SCANIA</v>
      </c>
      <c r="C99" s="3" t="str">
        <f t="shared" si="17"/>
        <v>CP31-360 NG</v>
      </c>
      <c r="D99" s="3" t="str">
        <f t="shared" si="16"/>
        <v>FIREAPP</v>
      </c>
      <c r="E99" s="4">
        <v>43525</v>
      </c>
    </row>
    <row r="100" spans="1:5" x14ac:dyDescent="0.3">
      <c r="A100" s="3" t="str">
        <f>T("MX19FVD")</f>
        <v>MX19FVD</v>
      </c>
      <c r="B100" s="3" t="str">
        <f t="shared" si="13"/>
        <v>SCANIA</v>
      </c>
      <c r="C100" s="3" t="str">
        <f t="shared" si="17"/>
        <v>CP31-360 NG</v>
      </c>
      <c r="D100" s="3" t="str">
        <f t="shared" si="16"/>
        <v>FIREAPP</v>
      </c>
      <c r="E100" s="4">
        <v>43525</v>
      </c>
    </row>
    <row r="101" spans="1:5" x14ac:dyDescent="0.3">
      <c r="A101" s="3" t="str">
        <f>T("MX19FVE")</f>
        <v>MX19FVE</v>
      </c>
      <c r="B101" s="3" t="str">
        <f t="shared" si="13"/>
        <v>SCANIA</v>
      </c>
      <c r="C101" s="3" t="str">
        <f t="shared" si="17"/>
        <v>CP31-360 NG</v>
      </c>
      <c r="D101" s="3" t="str">
        <f t="shared" si="16"/>
        <v>FIREAPP</v>
      </c>
      <c r="E101" s="4">
        <v>43525</v>
      </c>
    </row>
    <row r="102" spans="1:5" x14ac:dyDescent="0.3">
      <c r="A102" s="3" t="str">
        <f>T("MX22BYF")</f>
        <v>MX22BYF</v>
      </c>
      <c r="B102" s="3" t="str">
        <f t="shared" si="13"/>
        <v>SCANIA</v>
      </c>
      <c r="C102" s="3" t="str">
        <f t="shared" si="17"/>
        <v>CP31-360 NG</v>
      </c>
      <c r="D102" s="3" t="str">
        <f t="shared" ref="D102:D111" si="18">T("RP")</f>
        <v>RP</v>
      </c>
      <c r="E102" s="4">
        <v>44698</v>
      </c>
    </row>
    <row r="103" spans="1:5" x14ac:dyDescent="0.3">
      <c r="A103" s="3" t="str">
        <f>T("MX22BYG")</f>
        <v>MX22BYG</v>
      </c>
      <c r="B103" s="3" t="str">
        <f t="shared" si="13"/>
        <v>SCANIA</v>
      </c>
      <c r="C103" s="3" t="str">
        <f t="shared" si="17"/>
        <v>CP31-360 NG</v>
      </c>
      <c r="D103" s="3" t="str">
        <f t="shared" si="18"/>
        <v>RP</v>
      </c>
      <c r="E103" s="4">
        <v>44698</v>
      </c>
    </row>
    <row r="104" spans="1:5" x14ac:dyDescent="0.3">
      <c r="A104" s="3" t="str">
        <f>T("MX22BYH")</f>
        <v>MX22BYH</v>
      </c>
      <c r="B104" s="3" t="str">
        <f t="shared" si="13"/>
        <v>SCANIA</v>
      </c>
      <c r="C104" s="3" t="str">
        <f t="shared" si="17"/>
        <v>CP31-360 NG</v>
      </c>
      <c r="D104" s="3" t="str">
        <f t="shared" si="18"/>
        <v>RP</v>
      </c>
      <c r="E104" s="4">
        <v>44698</v>
      </c>
    </row>
    <row r="105" spans="1:5" x14ac:dyDescent="0.3">
      <c r="A105" s="3" t="str">
        <f>T("MX22BYJ")</f>
        <v>MX22BYJ</v>
      </c>
      <c r="B105" s="3" t="str">
        <f t="shared" si="13"/>
        <v>SCANIA</v>
      </c>
      <c r="C105" s="3" t="str">
        <f t="shared" si="17"/>
        <v>CP31-360 NG</v>
      </c>
      <c r="D105" s="3" t="str">
        <f t="shared" si="18"/>
        <v>RP</v>
      </c>
      <c r="E105" s="4">
        <v>44698</v>
      </c>
    </row>
    <row r="106" spans="1:5" x14ac:dyDescent="0.3">
      <c r="A106" s="3" t="str">
        <f>T("MX22BYK")</f>
        <v>MX22BYK</v>
      </c>
      <c r="B106" s="3" t="str">
        <f t="shared" si="13"/>
        <v>SCANIA</v>
      </c>
      <c r="C106" s="3" t="str">
        <f t="shared" si="17"/>
        <v>CP31-360 NG</v>
      </c>
      <c r="D106" s="3" t="str">
        <f t="shared" si="18"/>
        <v>RP</v>
      </c>
      <c r="E106" s="4">
        <v>44698</v>
      </c>
    </row>
    <row r="107" spans="1:5" x14ac:dyDescent="0.3">
      <c r="A107" s="3" t="str">
        <f>T("MX22BYL")</f>
        <v>MX22BYL</v>
      </c>
      <c r="B107" s="3" t="str">
        <f t="shared" si="13"/>
        <v>SCANIA</v>
      </c>
      <c r="C107" s="3" t="str">
        <f t="shared" si="17"/>
        <v>CP31-360 NG</v>
      </c>
      <c r="D107" s="3" t="str">
        <f t="shared" si="18"/>
        <v>RP</v>
      </c>
      <c r="E107" s="4">
        <v>44698</v>
      </c>
    </row>
    <row r="108" spans="1:5" x14ac:dyDescent="0.3">
      <c r="A108" s="3" t="str">
        <f>T("MX22BYM")</f>
        <v>MX22BYM</v>
      </c>
      <c r="B108" s="3" t="str">
        <f t="shared" si="13"/>
        <v>SCANIA</v>
      </c>
      <c r="C108" s="3" t="str">
        <f t="shared" si="17"/>
        <v>CP31-360 NG</v>
      </c>
      <c r="D108" s="3" t="str">
        <f t="shared" si="18"/>
        <v>RP</v>
      </c>
      <c r="E108" s="4">
        <v>44698</v>
      </c>
    </row>
    <row r="109" spans="1:5" x14ac:dyDescent="0.3">
      <c r="A109" s="3" t="str">
        <f>T("MX22BYN")</f>
        <v>MX22BYN</v>
      </c>
      <c r="B109" s="3" t="str">
        <f t="shared" si="13"/>
        <v>SCANIA</v>
      </c>
      <c r="C109" s="3" t="str">
        <f t="shared" si="17"/>
        <v>CP31-360 NG</v>
      </c>
      <c r="D109" s="3" t="str">
        <f t="shared" si="18"/>
        <v>RP</v>
      </c>
      <c r="E109" s="4">
        <v>44698</v>
      </c>
    </row>
    <row r="110" spans="1:5" x14ac:dyDescent="0.3">
      <c r="A110" s="3" t="str">
        <f>T("MX22BZA")</f>
        <v>MX22BZA</v>
      </c>
      <c r="B110" s="3" t="str">
        <f t="shared" si="13"/>
        <v>SCANIA</v>
      </c>
      <c r="C110" s="3" t="str">
        <f t="shared" si="17"/>
        <v>CP31-360 NG</v>
      </c>
      <c r="D110" s="3" t="str">
        <f t="shared" si="18"/>
        <v>RP</v>
      </c>
      <c r="E110" s="4">
        <v>44698</v>
      </c>
    </row>
    <row r="111" spans="1:5" x14ac:dyDescent="0.3">
      <c r="A111" s="3" t="str">
        <f>T("MX22BZB")</f>
        <v>MX22BZB</v>
      </c>
      <c r="B111" s="3" t="str">
        <f t="shared" si="13"/>
        <v>SCANIA</v>
      </c>
      <c r="C111" s="3" t="str">
        <f t="shared" si="17"/>
        <v>CP31-360 NG</v>
      </c>
      <c r="D111" s="3" t="str">
        <f t="shared" si="18"/>
        <v>RP</v>
      </c>
      <c r="E111" s="4">
        <v>44860</v>
      </c>
    </row>
    <row r="112" spans="1:5" x14ac:dyDescent="0.3">
      <c r="A112" s="3" t="str">
        <f>T("MX65AOG")</f>
        <v>MX65AOG</v>
      </c>
      <c r="B112" s="3" t="str">
        <f>T("4X4")</f>
        <v>4X4</v>
      </c>
      <c r="C112" s="3" t="str">
        <f>T("CP16L 4X4")</f>
        <v>CP16L 4X4</v>
      </c>
      <c r="D112" s="3" t="str">
        <f>T("FIREAPP")</f>
        <v>FIREAPP</v>
      </c>
      <c r="E112" s="4">
        <v>42318</v>
      </c>
    </row>
    <row r="113" spans="1:6" x14ac:dyDescent="0.3">
      <c r="A113" s="3" t="str">
        <f>T("MX66FTC")</f>
        <v>MX66FTC</v>
      </c>
      <c r="B113" s="3" t="str">
        <f>T("SCANIA")</f>
        <v>SCANIA</v>
      </c>
      <c r="C113" s="3" t="str">
        <f>T("CP31-360")</f>
        <v>CP31-360</v>
      </c>
      <c r="D113" s="3" t="str">
        <f>T("FIREAPP")</f>
        <v>FIREAPP</v>
      </c>
      <c r="E113" s="4">
        <v>42767</v>
      </c>
    </row>
    <row r="114" spans="1:6" x14ac:dyDescent="0.3">
      <c r="A114" s="3" t="str">
        <f>T("MX66FTD")</f>
        <v>MX66FTD</v>
      </c>
      <c r="B114" s="3" t="str">
        <f>T("SCANIA")</f>
        <v>SCANIA</v>
      </c>
      <c r="C114" s="3" t="str">
        <f>T("CP31-360")</f>
        <v>CP31-360</v>
      </c>
      <c r="D114" s="3" t="str">
        <f>T("FIREAPP")</f>
        <v>FIREAPP</v>
      </c>
      <c r="E114" s="4">
        <v>42767</v>
      </c>
    </row>
    <row r="115" spans="1:6" x14ac:dyDescent="0.3">
      <c r="A115" s="3" t="str">
        <f>T("MX66FTE")</f>
        <v>MX66FTE</v>
      </c>
      <c r="B115" s="3" t="str">
        <f>T("SCANIA")</f>
        <v>SCANIA</v>
      </c>
      <c r="C115" s="3" t="str">
        <f>T("CP31-360")</f>
        <v>CP31-360</v>
      </c>
      <c r="D115" s="3" t="str">
        <f>T("FIREAPP")</f>
        <v>FIREAPP</v>
      </c>
      <c r="E115" s="4">
        <v>42767</v>
      </c>
    </row>
    <row r="116" spans="1:6" x14ac:dyDescent="0.3">
      <c r="A116" s="3" t="str">
        <f>T("N344VUX")</f>
        <v>N344VUX</v>
      </c>
      <c r="B116" s="3" t="str">
        <f>T("VOLVO")</f>
        <v>VOLVO</v>
      </c>
      <c r="C116" s="3" t="str">
        <f>T("FL6 14")</f>
        <v>FL6 14</v>
      </c>
      <c r="D116" s="3" t="str">
        <f>T("FIREAPP")</f>
        <v>FIREAPP</v>
      </c>
      <c r="E116" s="4">
        <v>35144</v>
      </c>
    </row>
    <row r="117" spans="1:6" x14ac:dyDescent="0.3">
      <c r="A117" s="3" t="str">
        <f>T("OW23AFK")</f>
        <v>OW23AFK</v>
      </c>
      <c r="B117" s="3" t="str">
        <f>T("POLESTAR")</f>
        <v>POLESTAR</v>
      </c>
      <c r="C117" s="3" t="str">
        <f>T("Polestar 2")</f>
        <v>Polestar 2</v>
      </c>
      <c r="D117" s="3" t="str">
        <f>T("SALOON")</f>
        <v>SALOON</v>
      </c>
      <c r="E117" s="4">
        <v>45084</v>
      </c>
    </row>
    <row r="118" spans="1:6" x14ac:dyDescent="0.3">
      <c r="A118" s="3" t="str">
        <f>T("R48ENT")</f>
        <v>R48ENT</v>
      </c>
      <c r="B118" s="3" t="str">
        <f>T("VOLVO")</f>
        <v>VOLVO</v>
      </c>
      <c r="C118" s="3" t="str">
        <f>T("FL6 18")</f>
        <v>FL6 18</v>
      </c>
      <c r="D118" s="3" t="str">
        <f>T("FIREAPP")</f>
        <v>FIREAPP</v>
      </c>
      <c r="E118" s="4">
        <v>35859</v>
      </c>
    </row>
    <row r="119" spans="1:6" x14ac:dyDescent="0.3">
      <c r="A119" s="3" t="str">
        <f>T("R668TUX")</f>
        <v>R668TUX</v>
      </c>
      <c r="B119" s="3" t="str">
        <f>T("VOLVO")</f>
        <v>VOLVO</v>
      </c>
      <c r="C119" s="3" t="str">
        <f>T("FL10")</f>
        <v>FL10</v>
      </c>
      <c r="D119" s="3" t="str">
        <f>T("FIREAPP")</f>
        <v>FIREAPP</v>
      </c>
      <c r="E119" s="4">
        <v>35713</v>
      </c>
    </row>
    <row r="120" spans="1:6" x14ac:dyDescent="0.3">
      <c r="A120" s="3" t="str">
        <f>T("SF69WZY")</f>
        <v>SF69WZY</v>
      </c>
      <c r="B120" s="3" t="str">
        <f>T("MERCEDES")</f>
        <v>MERCEDES</v>
      </c>
      <c r="C120" s="3" t="str">
        <f>T("SPRINTER")</f>
        <v>SPRINTER</v>
      </c>
      <c r="D120" s="3" t="str">
        <f>T("ICU")</f>
        <v>ICU</v>
      </c>
      <c r="E120" s="4">
        <v>43811</v>
      </c>
    </row>
    <row r="121" spans="1:6" x14ac:dyDescent="0.3">
      <c r="A121" s="3" t="str">
        <f>T("WX54VMM")</f>
        <v>WX54VMM</v>
      </c>
      <c r="B121" s="3" t="str">
        <f>T("MAN")</f>
        <v>MAN</v>
      </c>
      <c r="C121" s="3" t="str">
        <f>T("TGA")</f>
        <v>TGA</v>
      </c>
      <c r="D121" s="3" t="str">
        <f>T("HVPU")</f>
        <v>HVPU</v>
      </c>
      <c r="E121" s="4">
        <v>38292</v>
      </c>
    </row>
    <row r="122" spans="1:6" x14ac:dyDescent="0.3">
      <c r="A122" s="3" t="str">
        <f>T("WX54VUN")</f>
        <v>WX54VUN</v>
      </c>
      <c r="B122" s="3" t="str">
        <f>T("MAN")</f>
        <v>MAN</v>
      </c>
      <c r="C122" s="3" t="str">
        <f>T("TGA")</f>
        <v>TGA</v>
      </c>
      <c r="D122" s="3" t="str">
        <f>T("HVPU")</f>
        <v>HVPU</v>
      </c>
      <c r="E122" s="4">
        <v>39763</v>
      </c>
    </row>
    <row r="123" spans="1:6" x14ac:dyDescent="0.3">
      <c r="A123" s="2" t="s">
        <v>0</v>
      </c>
      <c r="B123" s="2" t="s">
        <v>1</v>
      </c>
      <c r="C123" s="2" t="s">
        <v>2</v>
      </c>
      <c r="D123" s="2" t="s">
        <v>3</v>
      </c>
      <c r="E123" s="2" t="s">
        <v>4</v>
      </c>
      <c r="F123" s="2" t="s">
        <v>6</v>
      </c>
    </row>
    <row r="124" spans="1:6" x14ac:dyDescent="0.3">
      <c r="A124" s="3" t="str">
        <f>T("DN03YGZ")</f>
        <v>DN03YGZ</v>
      </c>
      <c r="B124" s="3" t="str">
        <f t="shared" ref="B124:B130" si="19">T("DENNIS")</f>
        <v>DENNIS</v>
      </c>
      <c r="C124" s="3" t="str">
        <f t="shared" ref="C124:C130" si="20">T("SABRE XL CAB 2")</f>
        <v>SABRE XL CAB 2</v>
      </c>
      <c r="D124" s="3" t="str">
        <f>T("FIREAPP")</f>
        <v>FIREAPP</v>
      </c>
      <c r="E124" s="4">
        <v>37834</v>
      </c>
      <c r="F124" s="4">
        <v>44847</v>
      </c>
    </row>
    <row r="125" spans="1:6" x14ac:dyDescent="0.3">
      <c r="A125" s="3" t="str">
        <f>T("DN03YHA")</f>
        <v>DN03YHA</v>
      </c>
      <c r="B125" s="3" t="str">
        <f t="shared" si="19"/>
        <v>DENNIS</v>
      </c>
      <c r="C125" s="3" t="str">
        <f t="shared" si="20"/>
        <v>SABRE XL CAB 2</v>
      </c>
      <c r="D125" s="3" t="str">
        <f>T("FIREAPP")</f>
        <v>FIREAPP</v>
      </c>
      <c r="E125" s="4">
        <v>37834</v>
      </c>
      <c r="F125" s="4">
        <v>44847</v>
      </c>
    </row>
    <row r="126" spans="1:6" x14ac:dyDescent="0.3">
      <c r="A126" s="3" t="str">
        <f>T("DN03YHC")</f>
        <v>DN03YHC</v>
      </c>
      <c r="B126" s="3" t="str">
        <f t="shared" si="19"/>
        <v>DENNIS</v>
      </c>
      <c r="C126" s="3" t="str">
        <f t="shared" si="20"/>
        <v>SABRE XL CAB 2</v>
      </c>
      <c r="D126" s="3" t="str">
        <f>T("RP")</f>
        <v>RP</v>
      </c>
      <c r="E126" s="4">
        <v>37834</v>
      </c>
      <c r="F126" s="4">
        <v>44847</v>
      </c>
    </row>
    <row r="127" spans="1:6" x14ac:dyDescent="0.3">
      <c r="A127" s="3" t="str">
        <f>T("DU04CFP")</f>
        <v>DU04CFP</v>
      </c>
      <c r="B127" s="3" t="str">
        <f t="shared" si="19"/>
        <v>DENNIS</v>
      </c>
      <c r="C127" s="3" t="str">
        <f t="shared" si="20"/>
        <v>SABRE XL CAB 2</v>
      </c>
      <c r="D127" s="3" t="str">
        <f>T("RP")</f>
        <v>RP</v>
      </c>
      <c r="E127" s="4">
        <v>38169</v>
      </c>
      <c r="F127" s="4">
        <v>44888</v>
      </c>
    </row>
    <row r="128" spans="1:6" x14ac:dyDescent="0.3">
      <c r="A128" s="3" t="str">
        <f>T("DU04CFX")</f>
        <v>DU04CFX</v>
      </c>
      <c r="B128" s="3" t="str">
        <f t="shared" si="19"/>
        <v>DENNIS</v>
      </c>
      <c r="C128" s="3" t="str">
        <f t="shared" si="20"/>
        <v>SABRE XL CAB 2</v>
      </c>
      <c r="D128" s="3" t="str">
        <f>T("FIREAPP")</f>
        <v>FIREAPP</v>
      </c>
      <c r="E128" s="4">
        <v>38169</v>
      </c>
      <c r="F128" s="4">
        <v>44888</v>
      </c>
    </row>
    <row r="129" spans="1:6" x14ac:dyDescent="0.3">
      <c r="A129" s="3" t="str">
        <f>T("DU04CFY")</f>
        <v>DU04CFY</v>
      </c>
      <c r="B129" s="3" t="str">
        <f t="shared" si="19"/>
        <v>DENNIS</v>
      </c>
      <c r="C129" s="3" t="str">
        <f t="shared" si="20"/>
        <v>SABRE XL CAB 2</v>
      </c>
      <c r="D129" s="3" t="str">
        <f>T("FIREAPP")</f>
        <v>FIREAPP</v>
      </c>
      <c r="E129" s="4">
        <v>38169</v>
      </c>
      <c r="F129" s="4">
        <v>44888</v>
      </c>
    </row>
    <row r="130" spans="1:6" x14ac:dyDescent="0.3">
      <c r="A130" s="3" t="str">
        <f>T("DU04CFZ")</f>
        <v>DU04CFZ</v>
      </c>
      <c r="B130" s="3" t="str">
        <f t="shared" si="19"/>
        <v>DENNIS</v>
      </c>
      <c r="C130" s="3" t="str">
        <f t="shared" si="20"/>
        <v>SABRE XL CAB 2</v>
      </c>
      <c r="D130" s="3" t="str">
        <f>T("FIREAPP")</f>
        <v>FIREAPP</v>
      </c>
      <c r="E130" s="4">
        <v>38169</v>
      </c>
      <c r="F130" s="4">
        <v>45047</v>
      </c>
    </row>
    <row r="131" spans="1:6" x14ac:dyDescent="0.3">
      <c r="A131" s="3" t="str">
        <f>T("DX06VEM")</f>
        <v>DX06VEM</v>
      </c>
      <c r="B131" s="3" t="str">
        <f>T("SCANIA")</f>
        <v>SCANIA</v>
      </c>
      <c r="C131" s="3" t="str">
        <f>T("CP31-270")</f>
        <v>CP31-270</v>
      </c>
      <c r="D131" s="3" t="str">
        <f>T("RP")</f>
        <v>RP</v>
      </c>
      <c r="E131" s="4">
        <v>38933</v>
      </c>
      <c r="F131" s="4">
        <v>44929</v>
      </c>
    </row>
    <row r="132" spans="1:6" x14ac:dyDescent="0.3">
      <c r="A132" s="3" t="str">
        <f>T("DX06VEO")</f>
        <v>DX06VEO</v>
      </c>
      <c r="B132" s="3" t="str">
        <f>T("SCANIA")</f>
        <v>SCANIA</v>
      </c>
      <c r="C132" s="3" t="str">
        <f>T("CP31-270")</f>
        <v>CP31-270</v>
      </c>
      <c r="D132" s="3" t="str">
        <f>T("FIREAPP")</f>
        <v>FIREAPP</v>
      </c>
      <c r="E132" s="4">
        <v>38933</v>
      </c>
      <c r="F132" s="4">
        <v>44854</v>
      </c>
    </row>
    <row r="133" spans="1:6" x14ac:dyDescent="0.3">
      <c r="A133" s="3" t="str">
        <f>T("DX07TBV")</f>
        <v>DX07TBV</v>
      </c>
      <c r="B133" s="3" t="str">
        <f>T("SCANIA")</f>
        <v>SCANIA</v>
      </c>
      <c r="C133" s="3" t="str">
        <f>T("CP31-270")</f>
        <v>CP31-270</v>
      </c>
      <c r="D133" s="3" t="str">
        <f>T("FIREAPP")</f>
        <v>FIREAPP</v>
      </c>
      <c r="E133" s="4">
        <v>39253</v>
      </c>
      <c r="F133" s="4">
        <v>45306</v>
      </c>
    </row>
    <row r="134" spans="1:6" x14ac:dyDescent="0.3">
      <c r="A134" s="3" t="str">
        <f>T("DX07TBY")</f>
        <v>DX07TBY</v>
      </c>
      <c r="B134" s="3" t="str">
        <f>T("SCANIA")</f>
        <v>SCANIA</v>
      </c>
      <c r="C134" s="3" t="str">
        <f>T("CP31-270")</f>
        <v>CP31-270</v>
      </c>
      <c r="D134" s="3" t="str">
        <f>T("RP")</f>
        <v>RP</v>
      </c>
      <c r="E134" s="4">
        <v>39254</v>
      </c>
      <c r="F134" s="4">
        <v>45775</v>
      </c>
    </row>
    <row r="135" spans="1:6" x14ac:dyDescent="0.3">
      <c r="A135" s="3" t="str">
        <f>T("DX07TBZ")</f>
        <v>DX07TBZ</v>
      </c>
      <c r="B135" s="3" t="str">
        <f>T("SCANIA")</f>
        <v>SCANIA</v>
      </c>
      <c r="C135" s="3" t="str">
        <f>T("CP31-270")</f>
        <v>CP31-270</v>
      </c>
      <c r="D135" s="3" t="str">
        <f>T("RP")</f>
        <v>RP</v>
      </c>
      <c r="E135" s="4">
        <v>39253</v>
      </c>
      <c r="F135" s="4">
        <v>45743</v>
      </c>
    </row>
    <row r="136" spans="1:6" x14ac:dyDescent="0.3">
      <c r="A136" s="3" t="str">
        <f>T("DX20DUA")</f>
        <v>DX20DUA</v>
      </c>
      <c r="B136" s="3" t="str">
        <f>T("RENAULT")</f>
        <v>RENAULT</v>
      </c>
      <c r="C136" s="3" t="str">
        <f>T("ZOE I ICONIC ZE 50")</f>
        <v>ZOE I ICONIC ZE 50</v>
      </c>
      <c r="D136" s="3" t="str">
        <f>T("HATCHBACK5DR")</f>
        <v>HATCHBACK5DR</v>
      </c>
      <c r="E136" s="4">
        <v>44074</v>
      </c>
      <c r="F136" s="4">
        <v>44844</v>
      </c>
    </row>
    <row r="137" spans="1:6" x14ac:dyDescent="0.3">
      <c r="A137" s="3" t="str">
        <f>T("DX20DUH")</f>
        <v>DX20DUH</v>
      </c>
      <c r="B137" s="3" t="str">
        <f>T("RENAULT")</f>
        <v>RENAULT</v>
      </c>
      <c r="C137" s="3" t="str">
        <f>T("ZOE I ICONIC ZE 50")</f>
        <v>ZOE I ICONIC ZE 50</v>
      </c>
      <c r="D137" s="3" t="str">
        <f>T("HATCHBACK5DR")</f>
        <v>HATCHBACK5DR</v>
      </c>
      <c r="E137" s="4">
        <v>44074</v>
      </c>
      <c r="F137" s="4">
        <v>44844</v>
      </c>
    </row>
    <row r="138" spans="1:6" x14ac:dyDescent="0.3">
      <c r="A138" s="3" t="str">
        <f>T("DX51XNB")</f>
        <v>DX51XNB</v>
      </c>
      <c r="B138" s="3" t="str">
        <f>T("Steyr Puch")</f>
        <v>Steyr Puch</v>
      </c>
      <c r="C138" s="3" t="str">
        <f>T("PINZGAUER")</f>
        <v>PINZGAUER</v>
      </c>
      <c r="D138" s="3" t="str">
        <f>T("FIREAPP")</f>
        <v>FIREAPP</v>
      </c>
      <c r="E138" s="4">
        <v>37161</v>
      </c>
      <c r="F138" s="4">
        <v>45588</v>
      </c>
    </row>
    <row r="139" spans="1:6" x14ac:dyDescent="0.3">
      <c r="A139" s="3" t="str">
        <f>T("DX56NWC")</f>
        <v>DX56NWC</v>
      </c>
      <c r="B139" s="3" t="str">
        <f>T("RENAULT")</f>
        <v>RENAULT</v>
      </c>
      <c r="C139" s="3" t="str">
        <f>T("MASTERCCML35")</f>
        <v>MASTERCCML35</v>
      </c>
      <c r="D139" s="3" t="str">
        <f>T("VAN")</f>
        <v>VAN</v>
      </c>
      <c r="E139" s="4">
        <v>39105</v>
      </c>
      <c r="F139" s="4">
        <v>44992</v>
      </c>
    </row>
    <row r="140" spans="1:6" x14ac:dyDescent="0.3">
      <c r="A140" s="3" t="str">
        <f>T("DX57HPV")</f>
        <v>DX57HPV</v>
      </c>
      <c r="B140" s="3" t="str">
        <f>T("RENAULT")</f>
        <v>RENAULT</v>
      </c>
      <c r="C140" s="3" t="str">
        <f>T("KANGOO EXPRESSION")</f>
        <v>KANGOO EXPRESSION</v>
      </c>
      <c r="D140" s="3" t="str">
        <f>T("MPV")</f>
        <v>MPV</v>
      </c>
      <c r="E140" s="4">
        <v>39326</v>
      </c>
      <c r="F140" s="4">
        <v>44733</v>
      </c>
    </row>
    <row r="141" spans="1:6" x14ac:dyDescent="0.3">
      <c r="A141" s="3" t="str">
        <f>T("EA19YZP")</f>
        <v>EA19YZP</v>
      </c>
      <c r="B141" s="3" t="str">
        <f>T("HYUNDAI")</f>
        <v>HYUNDAI</v>
      </c>
      <c r="C141" s="3" t="str">
        <f>T("KONA PREM EV")</f>
        <v>KONA PREM EV</v>
      </c>
      <c r="D141" s="3" t="str">
        <f>T("HATCHBACK5DR")</f>
        <v>HATCHBACK5DR</v>
      </c>
      <c r="E141" s="4">
        <v>43532</v>
      </c>
      <c r="F141" s="4">
        <v>45708</v>
      </c>
    </row>
    <row r="142" spans="1:6" x14ac:dyDescent="0.3">
      <c r="A142" s="3" t="str">
        <f>T("EJ19BZX")</f>
        <v>EJ19BZX</v>
      </c>
      <c r="B142" s="3" t="str">
        <f>T("HYUNDAI")</f>
        <v>HYUNDAI</v>
      </c>
      <c r="C142" s="3" t="str">
        <f>T("KONA PREM EV")</f>
        <v>KONA PREM EV</v>
      </c>
      <c r="D142" s="3" t="str">
        <f>T("HATCHBACK5DR")</f>
        <v>HATCHBACK5DR</v>
      </c>
      <c r="E142" s="4">
        <v>43542</v>
      </c>
      <c r="F142" s="4">
        <v>45498</v>
      </c>
    </row>
    <row r="143" spans="1:6" x14ac:dyDescent="0.3">
      <c r="A143" s="3" t="str">
        <f>T("EJ68YNS")</f>
        <v>EJ68YNS</v>
      </c>
      <c r="B143" s="3" t="str">
        <f>T("HYUNDAI")</f>
        <v>HYUNDAI</v>
      </c>
      <c r="C143" s="3" t="str">
        <f>T("KONA PREM EV")</f>
        <v>KONA PREM EV</v>
      </c>
      <c r="D143" s="3" t="str">
        <f>T("HATCHBACK5DR")</f>
        <v>HATCHBACK5DR</v>
      </c>
      <c r="E143" s="4">
        <v>43448</v>
      </c>
      <c r="F143" s="4">
        <v>45160</v>
      </c>
    </row>
    <row r="144" spans="1:6" x14ac:dyDescent="0.3">
      <c r="A144" s="3" t="str">
        <f>T("EX16MFZ")</f>
        <v>EX16MFZ</v>
      </c>
      <c r="B144" s="3" t="str">
        <f>T("FORD")</f>
        <v>FORD</v>
      </c>
      <c r="C144" s="3" t="str">
        <f>T("TRANSIT 460 ELWB BAS")</f>
        <v>TRANSIT 460 ELWB BAS</v>
      </c>
      <c r="D144" s="3" t="str">
        <f>T("VAN")</f>
        <v>VAN</v>
      </c>
      <c r="E144" s="4">
        <v>42461</v>
      </c>
      <c r="F144" s="4">
        <v>45792</v>
      </c>
    </row>
    <row r="145" spans="1:6" x14ac:dyDescent="0.3">
      <c r="A145" s="3" t="str">
        <f>T("FG60XXV")</f>
        <v>FG60XXV</v>
      </c>
      <c r="B145" s="3" t="str">
        <f>T("VAUXHALL")</f>
        <v>VAUXHALL</v>
      </c>
      <c r="C145" s="3" t="str">
        <f>T("CORSA VAN CDTI")</f>
        <v>CORSA VAN CDTI</v>
      </c>
      <c r="D145" s="3" t="str">
        <f>T("VAN")</f>
        <v>VAN</v>
      </c>
      <c r="E145" s="4">
        <v>40497</v>
      </c>
      <c r="F145" s="4">
        <v>45215</v>
      </c>
    </row>
    <row r="146" spans="1:6" x14ac:dyDescent="0.3">
      <c r="A146" s="3" t="str">
        <f>T("KM20PLN")</f>
        <v>KM20PLN</v>
      </c>
      <c r="B146" s="3" t="str">
        <f>T("VOLVO")</f>
        <v>VOLVO</v>
      </c>
      <c r="C146" s="3" t="str">
        <f>T("XC60 AWD")</f>
        <v>XC60 AWD</v>
      </c>
      <c r="D146" s="3" t="str">
        <f>T("HATCHBACK5DR")</f>
        <v>HATCHBACK5DR</v>
      </c>
      <c r="E146" s="4">
        <v>43972</v>
      </c>
      <c r="F146" s="4">
        <v>45498</v>
      </c>
    </row>
    <row r="147" spans="1:6" x14ac:dyDescent="0.3">
      <c r="A147" s="3" t="str">
        <f>T("KM20PLV")</f>
        <v>KM20PLV</v>
      </c>
      <c r="B147" s="3" t="str">
        <f>T("VOLVO")</f>
        <v>VOLVO</v>
      </c>
      <c r="C147" s="3" t="str">
        <f>T("XC60 AWD")</f>
        <v>XC60 AWD</v>
      </c>
      <c r="D147" s="3" t="str">
        <f>T("HATCHBACK5DR")</f>
        <v>HATCHBACK5DR</v>
      </c>
      <c r="E147" s="4">
        <v>43972</v>
      </c>
      <c r="F147" s="4">
        <v>45378</v>
      </c>
    </row>
    <row r="148" spans="1:6" x14ac:dyDescent="0.3">
      <c r="A148" s="3" t="str">
        <f>T("KM20PLX")</f>
        <v>KM20PLX</v>
      </c>
      <c r="B148" s="3" t="str">
        <f>T("VOLVO")</f>
        <v>VOLVO</v>
      </c>
      <c r="C148" s="3" t="str">
        <f>T("XC60 AWD")</f>
        <v>XC60 AWD</v>
      </c>
      <c r="D148" s="3" t="str">
        <f>T("HATCHBACK5DR")</f>
        <v>HATCHBACK5DR</v>
      </c>
      <c r="E148" s="4">
        <v>43952</v>
      </c>
      <c r="F148" s="4">
        <v>45519</v>
      </c>
    </row>
    <row r="149" spans="1:6" x14ac:dyDescent="0.3">
      <c r="A149" s="3" t="str">
        <f>T("KM20PLZ")</f>
        <v>KM20PLZ</v>
      </c>
      <c r="B149" s="3" t="str">
        <f>T("VOLVO")</f>
        <v>VOLVO</v>
      </c>
      <c r="C149" s="3" t="str">
        <f>T("XC60 AWD")</f>
        <v>XC60 AWD</v>
      </c>
      <c r="D149" s="3" t="str">
        <f>T("HATCHBACK5DR")</f>
        <v>HATCHBACK5DR</v>
      </c>
      <c r="E149" s="4">
        <v>43972</v>
      </c>
      <c r="F149" s="4">
        <v>45519</v>
      </c>
    </row>
    <row r="150" spans="1:6" x14ac:dyDescent="0.3">
      <c r="A150" s="3" t="str">
        <f>T("KM20PMO")</f>
        <v>KM20PMO</v>
      </c>
      <c r="B150" s="3" t="str">
        <f>T("VOLVO")</f>
        <v>VOLVO</v>
      </c>
      <c r="C150" s="3" t="str">
        <f>T("XC60 AWD")</f>
        <v>XC60 AWD</v>
      </c>
      <c r="D150" s="3" t="str">
        <f>T("HATCHBACK5DR")</f>
        <v>HATCHBACK5DR</v>
      </c>
      <c r="E150" s="4">
        <v>43972</v>
      </c>
      <c r="F150" s="4">
        <v>45519</v>
      </c>
    </row>
    <row r="151" spans="1:6" x14ac:dyDescent="0.3">
      <c r="A151" s="3" t="str">
        <f>T("KN64RFE")</f>
        <v>KN64RFE</v>
      </c>
      <c r="B151" s="3" t="str">
        <f>T("VAUXHALL")</f>
        <v>VAUXHALL</v>
      </c>
      <c r="C151" s="3" t="str">
        <f>T("ASTRA SPORTS TOURER")</f>
        <v>ASTRA SPORTS TOURER</v>
      </c>
      <c r="D151" s="3" t="str">
        <f>T("ESTATE")</f>
        <v>ESTATE</v>
      </c>
      <c r="E151" s="4">
        <v>41906</v>
      </c>
      <c r="F151" s="4">
        <v>45215</v>
      </c>
    </row>
    <row r="152" spans="1:6" x14ac:dyDescent="0.3">
      <c r="A152" s="3" t="str">
        <f>T("KN69NHB")</f>
        <v>KN69NHB</v>
      </c>
      <c r="B152" s="3" t="str">
        <f>T("VOLVO")</f>
        <v>VOLVO</v>
      </c>
      <c r="C152" s="3" t="str">
        <f>T("XC60 AWD")</f>
        <v>XC60 AWD</v>
      </c>
      <c r="D152" s="3" t="str">
        <f>T("HATCHBACK5DR")</f>
        <v>HATCHBACK5DR</v>
      </c>
      <c r="E152" s="4">
        <v>43713</v>
      </c>
      <c r="F152" s="4">
        <v>45708</v>
      </c>
    </row>
    <row r="153" spans="1:6" x14ac:dyDescent="0.3">
      <c r="A153" s="3" t="str">
        <f>T("KO69UEF")</f>
        <v>KO69UEF</v>
      </c>
      <c r="B153" s="3" t="str">
        <f>T("VOLVO")</f>
        <v>VOLVO</v>
      </c>
      <c r="C153" s="3" t="str">
        <f>T("XC60 AWD")</f>
        <v>XC60 AWD</v>
      </c>
      <c r="D153" s="3" t="str">
        <f>T("HATCHBACK5DR")</f>
        <v>HATCHBACK5DR</v>
      </c>
      <c r="E153" s="4">
        <v>43865</v>
      </c>
      <c r="F153" s="4">
        <v>45519</v>
      </c>
    </row>
    <row r="154" spans="1:6" x14ac:dyDescent="0.3">
      <c r="A154" s="3" t="str">
        <f>T("KR63ZJO")</f>
        <v>KR63ZJO</v>
      </c>
      <c r="B154" s="3" t="str">
        <f>T("VAUXHALL")</f>
        <v>VAUXHALL</v>
      </c>
      <c r="C154" s="3" t="str">
        <f>T("ASTRA SPORTS TOURER")</f>
        <v>ASTRA SPORTS TOURER</v>
      </c>
      <c r="D154" s="3" t="str">
        <f>T("ESTATE")</f>
        <v>ESTATE</v>
      </c>
      <c r="E154" s="4">
        <v>41606</v>
      </c>
      <c r="F154" s="4">
        <v>45564</v>
      </c>
    </row>
    <row r="155" spans="1:6" x14ac:dyDescent="0.3">
      <c r="A155" s="3" t="str">
        <f>T("KR64VHE")</f>
        <v>KR64VHE</v>
      </c>
      <c r="B155" s="3" t="str">
        <f>T("VAUXHALL")</f>
        <v>VAUXHALL</v>
      </c>
      <c r="C155" s="3" t="str">
        <f>T("ASTRA SPORTS TOURER")</f>
        <v>ASTRA SPORTS TOURER</v>
      </c>
      <c r="D155" s="3" t="str">
        <f>T("ESTATE")</f>
        <v>ESTATE</v>
      </c>
      <c r="E155" s="4">
        <v>42019</v>
      </c>
      <c r="F155" s="4">
        <v>45564</v>
      </c>
    </row>
    <row r="156" spans="1:6" x14ac:dyDescent="0.3">
      <c r="A156" s="3" t="str">
        <f>T("KR64VHK")</f>
        <v>KR64VHK</v>
      </c>
      <c r="B156" s="3" t="str">
        <f>T("VAUXHALL")</f>
        <v>VAUXHALL</v>
      </c>
      <c r="C156" s="3" t="str">
        <f>T("ASTRA SPORTS TOURER")</f>
        <v>ASTRA SPORTS TOURER</v>
      </c>
      <c r="D156" s="3" t="str">
        <f>T("ESTATE")</f>
        <v>ESTATE</v>
      </c>
      <c r="E156" s="4">
        <v>42019</v>
      </c>
      <c r="F156" s="4">
        <v>45564</v>
      </c>
    </row>
    <row r="157" spans="1:6" x14ac:dyDescent="0.3">
      <c r="A157" s="3" t="str">
        <f>T("KS69RUJ")</f>
        <v>KS69RUJ</v>
      </c>
      <c r="B157" s="3" t="str">
        <f t="shared" ref="B157:B171" si="21">T("VOLVO")</f>
        <v>VOLVO</v>
      </c>
      <c r="C157" s="3" t="str">
        <f t="shared" ref="C157:C171" si="22">T("XC60 AWD")</f>
        <v>XC60 AWD</v>
      </c>
      <c r="D157" s="3" t="str">
        <f t="shared" ref="D157:D171" si="23">T("HATCHBACK5DR")</f>
        <v>HATCHBACK5DR</v>
      </c>
      <c r="E157" s="4">
        <v>43781</v>
      </c>
      <c r="F157" s="4">
        <v>45535</v>
      </c>
    </row>
    <row r="158" spans="1:6" x14ac:dyDescent="0.3">
      <c r="A158" s="3" t="str">
        <f>T("KS69UCB")</f>
        <v>KS69UCB</v>
      </c>
      <c r="B158" s="3" t="str">
        <f t="shared" si="21"/>
        <v>VOLVO</v>
      </c>
      <c r="C158" s="3" t="str">
        <f t="shared" si="22"/>
        <v>XC60 AWD</v>
      </c>
      <c r="D158" s="3" t="str">
        <f t="shared" si="23"/>
        <v>HATCHBACK5DR</v>
      </c>
      <c r="E158" s="4">
        <v>43781</v>
      </c>
      <c r="F158" s="4">
        <v>45498</v>
      </c>
    </row>
    <row r="159" spans="1:6" x14ac:dyDescent="0.3">
      <c r="A159" s="3" t="str">
        <f>T("KT18BYZ")</f>
        <v>KT18BYZ</v>
      </c>
      <c r="B159" s="3" t="str">
        <f t="shared" si="21"/>
        <v>VOLVO</v>
      </c>
      <c r="C159" s="3" t="str">
        <f t="shared" si="22"/>
        <v>XC60 AWD</v>
      </c>
      <c r="D159" s="3" t="str">
        <f t="shared" si="23"/>
        <v>HATCHBACK5DR</v>
      </c>
      <c r="E159" s="4">
        <v>43241</v>
      </c>
      <c r="F159" s="4">
        <v>44994</v>
      </c>
    </row>
    <row r="160" spans="1:6" x14ac:dyDescent="0.3">
      <c r="A160" s="3" t="str">
        <f>T("KT18BZA")</f>
        <v>KT18BZA</v>
      </c>
      <c r="B160" s="3" t="str">
        <f t="shared" si="21"/>
        <v>VOLVO</v>
      </c>
      <c r="C160" s="3" t="str">
        <f t="shared" si="22"/>
        <v>XC60 AWD</v>
      </c>
      <c r="D160" s="3" t="str">
        <f t="shared" si="23"/>
        <v>HATCHBACK5DR</v>
      </c>
      <c r="E160" s="4">
        <v>43241</v>
      </c>
      <c r="F160" s="4">
        <v>45006</v>
      </c>
    </row>
    <row r="161" spans="1:6" x14ac:dyDescent="0.3">
      <c r="A161" s="3" t="str">
        <f>T("KT18BZB")</f>
        <v>KT18BZB</v>
      </c>
      <c r="B161" s="3" t="str">
        <f t="shared" si="21"/>
        <v>VOLVO</v>
      </c>
      <c r="C161" s="3" t="str">
        <f t="shared" si="22"/>
        <v>XC60 AWD</v>
      </c>
      <c r="D161" s="3" t="str">
        <f t="shared" si="23"/>
        <v>HATCHBACK5DR</v>
      </c>
      <c r="E161" s="4">
        <v>43241</v>
      </c>
      <c r="F161" s="4">
        <v>44994</v>
      </c>
    </row>
    <row r="162" spans="1:6" x14ac:dyDescent="0.3">
      <c r="A162" s="3" t="str">
        <f>T("KT18BZC")</f>
        <v>KT18BZC</v>
      </c>
      <c r="B162" s="3" t="str">
        <f t="shared" si="21"/>
        <v>VOLVO</v>
      </c>
      <c r="C162" s="3" t="str">
        <f t="shared" si="22"/>
        <v>XC60 AWD</v>
      </c>
      <c r="D162" s="3" t="str">
        <f t="shared" si="23"/>
        <v>HATCHBACK5DR</v>
      </c>
      <c r="E162" s="4">
        <v>43241</v>
      </c>
      <c r="F162" s="4">
        <v>44994</v>
      </c>
    </row>
    <row r="163" spans="1:6" x14ac:dyDescent="0.3">
      <c r="A163" s="3" t="str">
        <f>T("KT68UNV")</f>
        <v>KT68UNV</v>
      </c>
      <c r="B163" s="3" t="str">
        <f t="shared" si="21"/>
        <v>VOLVO</v>
      </c>
      <c r="C163" s="3" t="str">
        <f t="shared" si="22"/>
        <v>XC60 AWD</v>
      </c>
      <c r="D163" s="3" t="str">
        <f t="shared" si="23"/>
        <v>HATCHBACK5DR</v>
      </c>
      <c r="E163" s="4">
        <v>43534</v>
      </c>
      <c r="F163" s="4">
        <v>45006</v>
      </c>
    </row>
    <row r="164" spans="1:6" x14ac:dyDescent="0.3">
      <c r="A164" s="3" t="str">
        <f>T("KW18VNR")</f>
        <v>KW18VNR</v>
      </c>
      <c r="B164" s="3" t="str">
        <f t="shared" si="21"/>
        <v>VOLVO</v>
      </c>
      <c r="C164" s="3" t="str">
        <f t="shared" si="22"/>
        <v>XC60 AWD</v>
      </c>
      <c r="D164" s="3" t="str">
        <f t="shared" si="23"/>
        <v>HATCHBACK5DR</v>
      </c>
      <c r="E164" s="4">
        <v>43236</v>
      </c>
      <c r="F164" s="4">
        <v>44994</v>
      </c>
    </row>
    <row r="165" spans="1:6" x14ac:dyDescent="0.3">
      <c r="A165" s="3" t="str">
        <f>T("KW18VNS")</f>
        <v>KW18VNS</v>
      </c>
      <c r="B165" s="3" t="str">
        <f t="shared" si="21"/>
        <v>VOLVO</v>
      </c>
      <c r="C165" s="3" t="str">
        <f t="shared" si="22"/>
        <v>XC60 AWD</v>
      </c>
      <c r="D165" s="3" t="str">
        <f t="shared" si="23"/>
        <v>HATCHBACK5DR</v>
      </c>
      <c r="E165" s="4">
        <v>43236</v>
      </c>
      <c r="F165" s="4">
        <v>44994</v>
      </c>
    </row>
    <row r="166" spans="1:6" x14ac:dyDescent="0.3">
      <c r="A166" s="3" t="str">
        <f>T("KW18VNT")</f>
        <v>KW18VNT</v>
      </c>
      <c r="B166" s="3" t="str">
        <f t="shared" si="21"/>
        <v>VOLVO</v>
      </c>
      <c r="C166" s="3" t="str">
        <f t="shared" si="22"/>
        <v>XC60 AWD</v>
      </c>
      <c r="D166" s="3" t="str">
        <f t="shared" si="23"/>
        <v>HATCHBACK5DR</v>
      </c>
      <c r="E166" s="4">
        <v>43236</v>
      </c>
      <c r="F166" s="4">
        <v>45006</v>
      </c>
    </row>
    <row r="167" spans="1:6" x14ac:dyDescent="0.3">
      <c r="A167" s="3" t="str">
        <f>T("KW18VNU")</f>
        <v>KW18VNU</v>
      </c>
      <c r="B167" s="3" t="str">
        <f t="shared" si="21"/>
        <v>VOLVO</v>
      </c>
      <c r="C167" s="3" t="str">
        <f t="shared" si="22"/>
        <v>XC60 AWD</v>
      </c>
      <c r="D167" s="3" t="str">
        <f t="shared" si="23"/>
        <v>HATCHBACK5DR</v>
      </c>
      <c r="E167" s="4">
        <v>43236</v>
      </c>
      <c r="F167" s="4">
        <v>45006</v>
      </c>
    </row>
    <row r="168" spans="1:6" x14ac:dyDescent="0.3">
      <c r="A168" s="3" t="str">
        <f>T("KX19JFP")</f>
        <v>KX19JFP</v>
      </c>
      <c r="B168" s="3" t="str">
        <f t="shared" si="21"/>
        <v>VOLVO</v>
      </c>
      <c r="C168" s="3" t="str">
        <f t="shared" si="22"/>
        <v>XC60 AWD</v>
      </c>
      <c r="D168" s="3" t="str">
        <f t="shared" si="23"/>
        <v>HATCHBACK5DR</v>
      </c>
      <c r="E168" s="4">
        <v>43655</v>
      </c>
      <c r="F168" s="4">
        <v>45181</v>
      </c>
    </row>
    <row r="169" spans="1:6" x14ac:dyDescent="0.3">
      <c r="A169" s="3" t="str">
        <f>T("KX19JFS")</f>
        <v>KX19JFS</v>
      </c>
      <c r="B169" s="3" t="str">
        <f t="shared" si="21"/>
        <v>VOLVO</v>
      </c>
      <c r="C169" s="3" t="str">
        <f t="shared" si="22"/>
        <v>XC60 AWD</v>
      </c>
      <c r="D169" s="3" t="str">
        <f t="shared" si="23"/>
        <v>HATCHBACK5DR</v>
      </c>
      <c r="E169" s="4">
        <v>43648</v>
      </c>
      <c r="F169" s="4">
        <v>45775</v>
      </c>
    </row>
    <row r="170" spans="1:6" x14ac:dyDescent="0.3">
      <c r="A170" s="3" t="str">
        <f>T("KX19JMS")</f>
        <v>KX19JMS</v>
      </c>
      <c r="B170" s="3" t="str">
        <f t="shared" si="21"/>
        <v>VOLVO</v>
      </c>
      <c r="C170" s="3" t="str">
        <f t="shared" si="22"/>
        <v>XC60 AWD</v>
      </c>
      <c r="D170" s="3" t="str">
        <f t="shared" si="23"/>
        <v>HATCHBACK5DR</v>
      </c>
      <c r="E170" s="4">
        <v>43648</v>
      </c>
      <c r="F170" s="4">
        <v>45477</v>
      </c>
    </row>
    <row r="171" spans="1:6" x14ac:dyDescent="0.3">
      <c r="A171" s="3" t="str">
        <f>T("KX68KYY")</f>
        <v>KX68KYY</v>
      </c>
      <c r="B171" s="3" t="str">
        <f t="shared" si="21"/>
        <v>VOLVO</v>
      </c>
      <c r="C171" s="3" t="str">
        <f t="shared" si="22"/>
        <v>XC60 AWD</v>
      </c>
      <c r="D171" s="3" t="str">
        <f t="shared" si="23"/>
        <v>HATCHBACK5DR</v>
      </c>
      <c r="E171" s="4">
        <v>43344</v>
      </c>
      <c r="F171" s="4">
        <v>45022</v>
      </c>
    </row>
    <row r="172" spans="1:6" x14ac:dyDescent="0.3">
      <c r="A172" s="3" t="str">
        <f>T("VN65SXP")</f>
        <v>VN65SXP</v>
      </c>
      <c r="B172" s="3" t="str">
        <f>T("VAUXHALL")</f>
        <v>VAUXHALL</v>
      </c>
      <c r="C172" s="3" t="str">
        <f>T("INSIGNIA CDTI")</f>
        <v>INSIGNIA CDTI</v>
      </c>
      <c r="D172" s="3" t="str">
        <f>T("HATCHBACK5DR")</f>
        <v>HATCHBACK5DR</v>
      </c>
      <c r="E172" s="4">
        <v>42376</v>
      </c>
      <c r="F172" s="4">
        <v>45564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export_Vehicles_BEN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Simmons</dc:creator>
  <cp:lastModifiedBy>Ben Simmons</cp:lastModifiedBy>
  <dcterms:created xsi:type="dcterms:W3CDTF">2025-08-08T07:44:33Z</dcterms:created>
  <dcterms:modified xsi:type="dcterms:W3CDTF">2025-08-08T07:50:21Z</dcterms:modified>
</cp:coreProperties>
</file>